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JEKTY 2017\Rekonštrukcia hasičskej zbrojnice DHZO Hladovka 2017\VO\VO stavebná časť 1.8.2018\"/>
    </mc:Choice>
  </mc:AlternateContent>
  <bookViews>
    <workbookView xWindow="0" yWindow="0" windowWidth="28800" windowHeight="12435" activeTab="3"/>
  </bookViews>
  <sheets>
    <sheet name="Identifikačné údaje uchádzača" sheetId="2" r:id="rId1"/>
    <sheet name="Návrh na plnenie kritérií" sheetId="3" r:id="rId2"/>
    <sheet name="Oprávnené výdavky" sheetId="5" r:id="rId3"/>
    <sheet name="Neoprávnené výdavky" sheetId="6" r:id="rId4"/>
  </sheets>
  <externalReferences>
    <externalReference r:id="rId5"/>
    <externalReference r:id="rId6"/>
  </externalReferences>
  <definedNames>
    <definedName name="ghghjgh">#REF!</definedName>
    <definedName name="hjkz">#REF!</definedName>
    <definedName name="_xlnm.Print_Titles" localSheetId="3">'Neoprávnené výdavky'!$136:$136</definedName>
    <definedName name="_xlnm.Print_Titles" localSheetId="2">'Oprávnené výdavky'!$136:$136</definedName>
    <definedName name="_xlnm.Print_Area" localSheetId="0">'Identifikačné údaje uchádzača'!$A$1:$B$20</definedName>
    <definedName name="_xlnm.Print_Area" localSheetId="1">'Návrh na plnenie kritérií'!$A$1:$B$22</definedName>
    <definedName name="_xlnm.Print_Area" localSheetId="3">('Neoprávnené výdavky'!$C$4:$Q$70,'Neoprávnené výdavky'!$C$76:$Q$120,'Neoprávnené výdavky'!$C$126:$Q$381)</definedName>
    <definedName name="_xlnm.Print_Area" localSheetId="2">('Oprávnené výdavky'!$C$4:$Q$70,'Oprávnené výdavky'!$C$76:$Q$120,'Oprávnené výdavky'!$C$126:$Q$381)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1" i="6" l="1"/>
  <c r="N380" i="6"/>
  <c r="N379" i="6"/>
  <c r="BF379" i="6" s="1"/>
  <c r="N378" i="6"/>
  <c r="N377" i="6"/>
  <c r="N376" i="6"/>
  <c r="N375" i="6"/>
  <c r="BF375" i="6" s="1"/>
  <c r="N374" i="6"/>
  <c r="N373" i="6"/>
  <c r="N372" i="6"/>
  <c r="N371" i="6"/>
  <c r="BF371" i="6" s="1"/>
  <c r="N370" i="6"/>
  <c r="N369" i="6"/>
  <c r="N368" i="6"/>
  <c r="N367" i="6"/>
  <c r="BF367" i="6" s="1"/>
  <c r="N366" i="6"/>
  <c r="N365" i="6"/>
  <c r="N364" i="6"/>
  <c r="N363" i="6"/>
  <c r="BF363" i="6" s="1"/>
  <c r="N362" i="6"/>
  <c r="N361" i="6"/>
  <c r="N360" i="6"/>
  <c r="N359" i="6"/>
  <c r="BF359" i="6" s="1"/>
  <c r="N358" i="6"/>
  <c r="N357" i="6"/>
  <c r="N356" i="6"/>
  <c r="N355" i="6"/>
  <c r="BF355" i="6" s="1"/>
  <c r="N354" i="6"/>
  <c r="N353" i="6"/>
  <c r="N352" i="6"/>
  <c r="N351" i="6"/>
  <c r="BF351" i="6" s="1"/>
  <c r="N350" i="6"/>
  <c r="N349" i="6"/>
  <c r="N348" i="6"/>
  <c r="N347" i="6"/>
  <c r="BF347" i="6" s="1"/>
  <c r="N346" i="6"/>
  <c r="N345" i="6"/>
  <c r="N344" i="6"/>
  <c r="N343" i="6"/>
  <c r="BF343" i="6" s="1"/>
  <c r="N342" i="6"/>
  <c r="N341" i="6"/>
  <c r="N340" i="6"/>
  <c r="N339" i="6"/>
  <c r="BF339" i="6" s="1"/>
  <c r="N338" i="6"/>
  <c r="N337" i="6"/>
  <c r="N336" i="6"/>
  <c r="N335" i="6"/>
  <c r="BF335" i="6" s="1"/>
  <c r="N334" i="6"/>
  <c r="N333" i="6"/>
  <c r="N332" i="6"/>
  <c r="N331" i="6"/>
  <c r="BF331" i="6" s="1"/>
  <c r="N330" i="6"/>
  <c r="N329" i="6"/>
  <c r="N328" i="6"/>
  <c r="N327" i="6"/>
  <c r="BF327" i="6" s="1"/>
  <c r="N326" i="6"/>
  <c r="N325" i="6"/>
  <c r="N324" i="6"/>
  <c r="N323" i="6"/>
  <c r="BF323" i="6" s="1"/>
  <c r="N322" i="6"/>
  <c r="N321" i="6"/>
  <c r="N320" i="6"/>
  <c r="N319" i="6"/>
  <c r="BF319" i="6" s="1"/>
  <c r="N318" i="6"/>
  <c r="N317" i="6"/>
  <c r="N316" i="6"/>
  <c r="N315" i="6"/>
  <c r="N314" i="6"/>
  <c r="N313" i="6"/>
  <c r="N312" i="6"/>
  <c r="N311" i="6"/>
  <c r="BF311" i="6" s="1"/>
  <c r="N310" i="6"/>
  <c r="N309" i="6"/>
  <c r="N308" i="6"/>
  <c r="N307" i="6"/>
  <c r="BF307" i="6" s="1"/>
  <c r="N306" i="6"/>
  <c r="N305" i="6"/>
  <c r="N304" i="6"/>
  <c r="N303" i="6"/>
  <c r="BF303" i="6" s="1"/>
  <c r="N302" i="6"/>
  <c r="N301" i="6"/>
  <c r="N300" i="6"/>
  <c r="N299" i="6"/>
  <c r="BF299" i="6" s="1"/>
  <c r="N298" i="6"/>
  <c r="N297" i="6"/>
  <c r="N296" i="6"/>
  <c r="N295" i="6"/>
  <c r="N294" i="6"/>
  <c r="N293" i="6"/>
  <c r="N292" i="6"/>
  <c r="N291" i="6"/>
  <c r="BF291" i="6" s="1"/>
  <c r="N290" i="6"/>
  <c r="N289" i="6"/>
  <c r="N288" i="6"/>
  <c r="N287" i="6"/>
  <c r="BF287" i="6" s="1"/>
  <c r="N286" i="6"/>
  <c r="N284" i="6"/>
  <c r="N283" i="6"/>
  <c r="BF283" i="6" s="1"/>
  <c r="N282" i="6"/>
  <c r="N281" i="6"/>
  <c r="N280" i="6"/>
  <c r="N279" i="6"/>
  <c r="BF279" i="6" s="1"/>
  <c r="N278" i="6"/>
  <c r="N277" i="6"/>
  <c r="N276" i="6"/>
  <c r="N275" i="6"/>
  <c r="BF275" i="6" s="1"/>
  <c r="N274" i="6"/>
  <c r="N273" i="6"/>
  <c r="N272" i="6"/>
  <c r="N271" i="6"/>
  <c r="BF271" i="6" s="1"/>
  <c r="N270" i="6"/>
  <c r="N269" i="6"/>
  <c r="N268" i="6"/>
  <c r="N267" i="6"/>
  <c r="BF267" i="6" s="1"/>
  <c r="N266" i="6"/>
  <c r="N265" i="6"/>
  <c r="N264" i="6"/>
  <c r="N263" i="6"/>
  <c r="BF263" i="6" s="1"/>
  <c r="N262" i="6"/>
  <c r="N261" i="6"/>
  <c r="N260" i="6"/>
  <c r="N259" i="6"/>
  <c r="BF259" i="6" s="1"/>
  <c r="N258" i="6"/>
  <c r="N257" i="6"/>
  <c r="N256" i="6"/>
  <c r="N255" i="6"/>
  <c r="BF255" i="6" s="1"/>
  <c r="N254" i="6"/>
  <c r="N253" i="6"/>
  <c r="N252" i="6"/>
  <c r="N251" i="6"/>
  <c r="BF251" i="6" s="1"/>
  <c r="N250" i="6"/>
  <c r="N249" i="6"/>
  <c r="N248" i="6"/>
  <c r="N247" i="6"/>
  <c r="BF247" i="6" s="1"/>
  <c r="N246" i="6"/>
  <c r="N245" i="6"/>
  <c r="N244" i="6"/>
  <c r="N243" i="6"/>
  <c r="BF243" i="6" s="1"/>
  <c r="N242" i="6"/>
  <c r="N241" i="6"/>
  <c r="N240" i="6"/>
  <c r="N239" i="6"/>
  <c r="BF239" i="6" s="1"/>
  <c r="N238" i="6"/>
  <c r="N237" i="6"/>
  <c r="N236" i="6"/>
  <c r="N235" i="6"/>
  <c r="N234" i="6"/>
  <c r="N233" i="6"/>
  <c r="N232" i="6"/>
  <c r="N231" i="6"/>
  <c r="BF231" i="6" s="1"/>
  <c r="N230" i="6"/>
  <c r="N229" i="6"/>
  <c r="N228" i="6"/>
  <c r="N227" i="6"/>
  <c r="BF227" i="6" s="1"/>
  <c r="N226" i="6"/>
  <c r="N225" i="6"/>
  <c r="N224" i="6"/>
  <c r="N223" i="6"/>
  <c r="BF223" i="6" s="1"/>
  <c r="N222" i="6"/>
  <c r="N221" i="6"/>
  <c r="N220" i="6"/>
  <c r="N219" i="6"/>
  <c r="BF219" i="6" s="1"/>
  <c r="N218" i="6"/>
  <c r="N217" i="6"/>
  <c r="N216" i="6"/>
  <c r="N215" i="6"/>
  <c r="BF215" i="6" s="1"/>
  <c r="N214" i="6"/>
  <c r="N213" i="6"/>
  <c r="N212" i="6"/>
  <c r="N211" i="6"/>
  <c r="BF211" i="6" s="1"/>
  <c r="N210" i="6"/>
  <c r="N209" i="6"/>
  <c r="N208" i="6"/>
  <c r="N207" i="6"/>
  <c r="BF207" i="6" s="1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BF179" i="6" s="1"/>
  <c r="N178" i="6"/>
  <c r="N177" i="6"/>
  <c r="N175" i="6"/>
  <c r="BF175" i="6" s="1"/>
  <c r="N174" i="6"/>
  <c r="N173" i="6"/>
  <c r="N172" i="6"/>
  <c r="N171" i="6"/>
  <c r="BF171" i="6" s="1"/>
  <c r="N170" i="6"/>
  <c r="N169" i="6"/>
  <c r="N168" i="6"/>
  <c r="N167" i="6"/>
  <c r="BF167" i="6" s="1"/>
  <c r="N166" i="6"/>
  <c r="N165" i="6"/>
  <c r="N164" i="6"/>
  <c r="N163" i="6"/>
  <c r="BF163" i="6" s="1"/>
  <c r="N162" i="6"/>
  <c r="N161" i="6"/>
  <c r="N160" i="6"/>
  <c r="N159" i="6"/>
  <c r="BF159" i="6" s="1"/>
  <c r="N158" i="6"/>
  <c r="N157" i="6"/>
  <c r="N156" i="6"/>
  <c r="N155" i="6"/>
  <c r="BF155" i="6" s="1"/>
  <c r="N154" i="6"/>
  <c r="N153" i="6"/>
  <c r="N152" i="6"/>
  <c r="N151" i="6"/>
  <c r="BF151" i="6" s="1"/>
  <c r="N150" i="6"/>
  <c r="N149" i="6"/>
  <c r="N148" i="6"/>
  <c r="N147" i="6"/>
  <c r="B11" i="3" s="1"/>
  <c r="N146" i="6"/>
  <c r="N145" i="6"/>
  <c r="N144" i="6"/>
  <c r="N143" i="6"/>
  <c r="N142" i="6"/>
  <c r="N141" i="6"/>
  <c r="N140" i="6"/>
  <c r="N381" i="5"/>
  <c r="N379" i="5"/>
  <c r="N378" i="5"/>
  <c r="N377" i="5"/>
  <c r="N376" i="5"/>
  <c r="N375" i="5"/>
  <c r="N373" i="5"/>
  <c r="N372" i="5"/>
  <c r="N371" i="5"/>
  <c r="N370" i="5"/>
  <c r="N369" i="5"/>
  <c r="N368" i="5"/>
  <c r="N367" i="5"/>
  <c r="N366" i="5"/>
  <c r="N365" i="5"/>
  <c r="N364" i="5"/>
  <c r="N363" i="5"/>
  <c r="N362" i="5"/>
  <c r="N361" i="5"/>
  <c r="N360" i="5"/>
  <c r="N359" i="5"/>
  <c r="N358" i="5"/>
  <c r="N357" i="5"/>
  <c r="N356" i="5"/>
  <c r="N355" i="5"/>
  <c r="N354" i="5"/>
  <c r="N353" i="5"/>
  <c r="N352" i="5"/>
  <c r="N351" i="5"/>
  <c r="N350" i="5"/>
  <c r="N349" i="5"/>
  <c r="N348" i="5"/>
  <c r="N347" i="5"/>
  <c r="N346" i="5"/>
  <c r="N345" i="5"/>
  <c r="N344" i="5"/>
  <c r="N343" i="5"/>
  <c r="N342" i="5"/>
  <c r="N341" i="5"/>
  <c r="N340" i="5"/>
  <c r="N339" i="5"/>
  <c r="N338" i="5"/>
  <c r="N337" i="5"/>
  <c r="N336" i="5"/>
  <c r="N335" i="5"/>
  <c r="N334" i="5"/>
  <c r="N333" i="5"/>
  <c r="N332" i="5"/>
  <c r="N331" i="5"/>
  <c r="N330" i="5"/>
  <c r="N329" i="5"/>
  <c r="N328" i="5"/>
  <c r="N327" i="5"/>
  <c r="N326" i="5"/>
  <c r="N325" i="5"/>
  <c r="N324" i="5"/>
  <c r="N323" i="5"/>
  <c r="N322" i="5"/>
  <c r="N321" i="5"/>
  <c r="N320" i="5"/>
  <c r="N319" i="5"/>
  <c r="N316" i="5"/>
  <c r="N315" i="5"/>
  <c r="N313" i="5"/>
  <c r="N312" i="5"/>
  <c r="N311" i="5"/>
  <c r="N310" i="5"/>
  <c r="N308" i="5"/>
  <c r="N307" i="5"/>
  <c r="N306" i="5"/>
  <c r="N305" i="5"/>
  <c r="N304" i="5"/>
  <c r="N303" i="5"/>
  <c r="N302" i="5"/>
  <c r="N301" i="5"/>
  <c r="N300" i="5"/>
  <c r="N299" i="5"/>
  <c r="N298" i="5"/>
  <c r="N296" i="5"/>
  <c r="N295" i="5"/>
  <c r="N294" i="5"/>
  <c r="N293" i="5"/>
  <c r="N291" i="5"/>
  <c r="N290" i="5"/>
  <c r="N289" i="5"/>
  <c r="N288" i="5"/>
  <c r="N287" i="5"/>
  <c r="N286" i="5"/>
  <c r="N284" i="5"/>
  <c r="N283" i="5"/>
  <c r="N282" i="5"/>
  <c r="N281" i="5"/>
  <c r="N280" i="5"/>
  <c r="N279" i="5"/>
  <c r="N278" i="5"/>
  <c r="N277" i="5"/>
  <c r="N276" i="5"/>
  <c r="N275" i="5"/>
  <c r="N273" i="5"/>
  <c r="N272" i="5"/>
  <c r="N271" i="5"/>
  <c r="N269" i="5"/>
  <c r="N268" i="5"/>
  <c r="N267" i="5"/>
  <c r="N266" i="5"/>
  <c r="N265" i="5"/>
  <c r="N264" i="5"/>
  <c r="N263" i="5"/>
  <c r="N262" i="5"/>
  <c r="N261" i="5"/>
  <c r="N260" i="5"/>
  <c r="N259" i="5"/>
  <c r="N258" i="5"/>
  <c r="N257" i="5"/>
  <c r="N255" i="5"/>
  <c r="N254" i="5"/>
  <c r="N253" i="5"/>
  <c r="N252" i="5"/>
  <c r="N251" i="5"/>
  <c r="N249" i="5"/>
  <c r="N248" i="5"/>
  <c r="N247" i="5"/>
  <c r="N246" i="5"/>
  <c r="N245" i="5"/>
  <c r="N243" i="5"/>
  <c r="N242" i="5"/>
  <c r="N240" i="5"/>
  <c r="N239" i="5"/>
  <c r="N238" i="5"/>
  <c r="N237" i="5"/>
  <c r="N235" i="5"/>
  <c r="N234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1" i="5"/>
  <c r="N210" i="5"/>
  <c r="N209" i="5"/>
  <c r="N208" i="5"/>
  <c r="N207" i="5"/>
  <c r="N206" i="5"/>
  <c r="N205" i="5"/>
  <c r="N203" i="5"/>
  <c r="N202" i="5"/>
  <c r="N201" i="5"/>
  <c r="N200" i="5"/>
  <c r="N199" i="5"/>
  <c r="N198" i="5"/>
  <c r="N197" i="5"/>
  <c r="N196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0" i="5"/>
  <c r="N179" i="5"/>
  <c r="N178" i="5"/>
  <c r="N175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2" i="5"/>
  <c r="N141" i="5"/>
  <c r="N140" i="5"/>
  <c r="BK381" i="6"/>
  <c r="BI381" i="6"/>
  <c r="BH381" i="6"/>
  <c r="BG381" i="6"/>
  <c r="BE381" i="6"/>
  <c r="AA381" i="6"/>
  <c r="Y381" i="6"/>
  <c r="Y380" i="6" s="1"/>
  <c r="W381" i="6"/>
  <c r="BF381" i="6"/>
  <c r="BK380" i="6"/>
  <c r="AA380" i="6"/>
  <c r="W380" i="6"/>
  <c r="BK379" i="6"/>
  <c r="BI379" i="6"/>
  <c r="BH379" i="6"/>
  <c r="BG379" i="6"/>
  <c r="BE379" i="6"/>
  <c r="AA379" i="6"/>
  <c r="Y379" i="6"/>
  <c r="W379" i="6"/>
  <c r="BK378" i="6"/>
  <c r="BI378" i="6"/>
  <c r="BH378" i="6"/>
  <c r="BG378" i="6"/>
  <c r="BF378" i="6"/>
  <c r="BE378" i="6"/>
  <c r="AA378" i="6"/>
  <c r="Y378" i="6"/>
  <c r="W378" i="6"/>
  <c r="BK377" i="6"/>
  <c r="BI377" i="6"/>
  <c r="BH377" i="6"/>
  <c r="BG377" i="6"/>
  <c r="BF377" i="6"/>
  <c r="BE377" i="6"/>
  <c r="AA377" i="6"/>
  <c r="Y377" i="6"/>
  <c r="W377" i="6"/>
  <c r="BK376" i="6"/>
  <c r="BI376" i="6"/>
  <c r="BH376" i="6"/>
  <c r="BG376" i="6"/>
  <c r="BF376" i="6"/>
  <c r="BE376" i="6"/>
  <c r="AA376" i="6"/>
  <c r="Y376" i="6"/>
  <c r="W376" i="6"/>
  <c r="BK375" i="6"/>
  <c r="BK374" i="6" s="1"/>
  <c r="BI375" i="6"/>
  <c r="BH375" i="6"/>
  <c r="BG375" i="6"/>
  <c r="BE375" i="6"/>
  <c r="AA375" i="6"/>
  <c r="AA374" i="6" s="1"/>
  <c r="Y375" i="6"/>
  <c r="W375" i="6"/>
  <c r="W374" i="6" s="1"/>
  <c r="Y374" i="6"/>
  <c r="BK373" i="6"/>
  <c r="BI373" i="6"/>
  <c r="BH373" i="6"/>
  <c r="BG373" i="6"/>
  <c r="BE373" i="6"/>
  <c r="AA373" i="6"/>
  <c r="Y373" i="6"/>
  <c r="W373" i="6"/>
  <c r="BF373" i="6"/>
  <c r="BK372" i="6"/>
  <c r="BI372" i="6"/>
  <c r="BH372" i="6"/>
  <c r="BG372" i="6"/>
  <c r="BE372" i="6"/>
  <c r="AA372" i="6"/>
  <c r="Y372" i="6"/>
  <c r="W372" i="6"/>
  <c r="BF372" i="6"/>
  <c r="BK371" i="6"/>
  <c r="BI371" i="6"/>
  <c r="BH371" i="6"/>
  <c r="BG371" i="6"/>
  <c r="BE371" i="6"/>
  <c r="AA371" i="6"/>
  <c r="Y371" i="6"/>
  <c r="W371" i="6"/>
  <c r="BK370" i="6"/>
  <c r="BI370" i="6"/>
  <c r="BH370" i="6"/>
  <c r="BG370" i="6"/>
  <c r="BE370" i="6"/>
  <c r="AA370" i="6"/>
  <c r="Y370" i="6"/>
  <c r="W370" i="6"/>
  <c r="BF370" i="6"/>
  <c r="BK369" i="6"/>
  <c r="BI369" i="6"/>
  <c r="BH369" i="6"/>
  <c r="BG369" i="6"/>
  <c r="BE369" i="6"/>
  <c r="AA369" i="6"/>
  <c r="Y369" i="6"/>
  <c r="W369" i="6"/>
  <c r="BF369" i="6"/>
  <c r="BK368" i="6"/>
  <c r="BI368" i="6"/>
  <c r="BH368" i="6"/>
  <c r="BG368" i="6"/>
  <c r="BE368" i="6"/>
  <c r="AA368" i="6"/>
  <c r="Y368" i="6"/>
  <c r="W368" i="6"/>
  <c r="BF368" i="6"/>
  <c r="BK367" i="6"/>
  <c r="BI367" i="6"/>
  <c r="BH367" i="6"/>
  <c r="BG367" i="6"/>
  <c r="BE367" i="6"/>
  <c r="AA367" i="6"/>
  <c r="Y367" i="6"/>
  <c r="W367" i="6"/>
  <c r="BK366" i="6"/>
  <c r="BI366" i="6"/>
  <c r="BH366" i="6"/>
  <c r="BG366" i="6"/>
  <c r="BE366" i="6"/>
  <c r="AA366" i="6"/>
  <c r="Y366" i="6"/>
  <c r="W366" i="6"/>
  <c r="BF366" i="6"/>
  <c r="BK365" i="6"/>
  <c r="BI365" i="6"/>
  <c r="BH365" i="6"/>
  <c r="BG365" i="6"/>
  <c r="BE365" i="6"/>
  <c r="AA365" i="6"/>
  <c r="Y365" i="6"/>
  <c r="W365" i="6"/>
  <c r="BF365" i="6"/>
  <c r="BK364" i="6"/>
  <c r="BI364" i="6"/>
  <c r="BH364" i="6"/>
  <c r="BG364" i="6"/>
  <c r="BE364" i="6"/>
  <c r="AA364" i="6"/>
  <c r="Y364" i="6"/>
  <c r="W364" i="6"/>
  <c r="BF364" i="6"/>
  <c r="BK363" i="6"/>
  <c r="BI363" i="6"/>
  <c r="BH363" i="6"/>
  <c r="BG363" i="6"/>
  <c r="BE363" i="6"/>
  <c r="AA363" i="6"/>
  <c r="Y363" i="6"/>
  <c r="W363" i="6"/>
  <c r="BK362" i="6"/>
  <c r="BI362" i="6"/>
  <c r="BH362" i="6"/>
  <c r="BG362" i="6"/>
  <c r="BE362" i="6"/>
  <c r="AA362" i="6"/>
  <c r="Y362" i="6"/>
  <c r="W362" i="6"/>
  <c r="BF362" i="6"/>
  <c r="BK361" i="6"/>
  <c r="BI361" i="6"/>
  <c r="BH361" i="6"/>
  <c r="BG361" i="6"/>
  <c r="BE361" i="6"/>
  <c r="AA361" i="6"/>
  <c r="Y361" i="6"/>
  <c r="W361" i="6"/>
  <c r="BF361" i="6"/>
  <c r="BK360" i="6"/>
  <c r="BI360" i="6"/>
  <c r="BH360" i="6"/>
  <c r="BG360" i="6"/>
  <c r="BE360" i="6"/>
  <c r="AA360" i="6"/>
  <c r="Y360" i="6"/>
  <c r="W360" i="6"/>
  <c r="BF360" i="6"/>
  <c r="BK359" i="6"/>
  <c r="BI359" i="6"/>
  <c r="BH359" i="6"/>
  <c r="BG359" i="6"/>
  <c r="BE359" i="6"/>
  <c r="AA359" i="6"/>
  <c r="Y359" i="6"/>
  <c r="W359" i="6"/>
  <c r="BK358" i="6"/>
  <c r="BI358" i="6"/>
  <c r="BH358" i="6"/>
  <c r="BG358" i="6"/>
  <c r="BE358" i="6"/>
  <c r="AA358" i="6"/>
  <c r="Y358" i="6"/>
  <c r="W358" i="6"/>
  <c r="BF358" i="6"/>
  <c r="BK357" i="6"/>
  <c r="BI357" i="6"/>
  <c r="BH357" i="6"/>
  <c r="BG357" i="6"/>
  <c r="BE357" i="6"/>
  <c r="AA357" i="6"/>
  <c r="Y357" i="6"/>
  <c r="W357" i="6"/>
  <c r="BF357" i="6"/>
  <c r="BK356" i="6"/>
  <c r="BI356" i="6"/>
  <c r="BH356" i="6"/>
  <c r="BG356" i="6"/>
  <c r="BE356" i="6"/>
  <c r="AA356" i="6"/>
  <c r="Y356" i="6"/>
  <c r="W356" i="6"/>
  <c r="BF356" i="6"/>
  <c r="BK355" i="6"/>
  <c r="BI355" i="6"/>
  <c r="BH355" i="6"/>
  <c r="BG355" i="6"/>
  <c r="BE355" i="6"/>
  <c r="AA355" i="6"/>
  <c r="Y355" i="6"/>
  <c r="W355" i="6"/>
  <c r="BK354" i="6"/>
  <c r="BI354" i="6"/>
  <c r="BH354" i="6"/>
  <c r="BG354" i="6"/>
  <c r="BE354" i="6"/>
  <c r="AA354" i="6"/>
  <c r="Y354" i="6"/>
  <c r="W354" i="6"/>
  <c r="BF354" i="6"/>
  <c r="BK353" i="6"/>
  <c r="BI353" i="6"/>
  <c r="BH353" i="6"/>
  <c r="BG353" i="6"/>
  <c r="BE353" i="6"/>
  <c r="AA353" i="6"/>
  <c r="Y353" i="6"/>
  <c r="W353" i="6"/>
  <c r="BF353" i="6"/>
  <c r="BK352" i="6"/>
  <c r="BI352" i="6"/>
  <c r="BH352" i="6"/>
  <c r="BG352" i="6"/>
  <c r="BE352" i="6"/>
  <c r="AA352" i="6"/>
  <c r="Y352" i="6"/>
  <c r="W352" i="6"/>
  <c r="BF352" i="6"/>
  <c r="BK351" i="6"/>
  <c r="BI351" i="6"/>
  <c r="BH351" i="6"/>
  <c r="BG351" i="6"/>
  <c r="BE351" i="6"/>
  <c r="AA351" i="6"/>
  <c r="Y351" i="6"/>
  <c r="W351" i="6"/>
  <c r="BK350" i="6"/>
  <c r="BI350" i="6"/>
  <c r="BH350" i="6"/>
  <c r="BG350" i="6"/>
  <c r="BE350" i="6"/>
  <c r="AA350" i="6"/>
  <c r="Y350" i="6"/>
  <c r="W350" i="6"/>
  <c r="BF350" i="6"/>
  <c r="BK349" i="6"/>
  <c r="BI349" i="6"/>
  <c r="BH349" i="6"/>
  <c r="BG349" i="6"/>
  <c r="BE349" i="6"/>
  <c r="AA349" i="6"/>
  <c r="Y349" i="6"/>
  <c r="W349" i="6"/>
  <c r="BF349" i="6"/>
  <c r="BK348" i="6"/>
  <c r="BI348" i="6"/>
  <c r="BH348" i="6"/>
  <c r="BG348" i="6"/>
  <c r="BE348" i="6"/>
  <c r="AA348" i="6"/>
  <c r="Y348" i="6"/>
  <c r="W348" i="6"/>
  <c r="BF348" i="6"/>
  <c r="BK347" i="6"/>
  <c r="BI347" i="6"/>
  <c r="BH347" i="6"/>
  <c r="BG347" i="6"/>
  <c r="BE347" i="6"/>
  <c r="AA347" i="6"/>
  <c r="Y347" i="6"/>
  <c r="W347" i="6"/>
  <c r="BK346" i="6"/>
  <c r="BI346" i="6"/>
  <c r="BH346" i="6"/>
  <c r="BG346" i="6"/>
  <c r="BE346" i="6"/>
  <c r="AA346" i="6"/>
  <c r="Y346" i="6"/>
  <c r="W346" i="6"/>
  <c r="BF346" i="6"/>
  <c r="BK345" i="6"/>
  <c r="BI345" i="6"/>
  <c r="BH345" i="6"/>
  <c r="BG345" i="6"/>
  <c r="BE345" i="6"/>
  <c r="AA345" i="6"/>
  <c r="Y345" i="6"/>
  <c r="W345" i="6"/>
  <c r="BF345" i="6"/>
  <c r="BK344" i="6"/>
  <c r="BI344" i="6"/>
  <c r="BH344" i="6"/>
  <c r="BG344" i="6"/>
  <c r="BE344" i="6"/>
  <c r="AA344" i="6"/>
  <c r="Y344" i="6"/>
  <c r="W344" i="6"/>
  <c r="BF344" i="6"/>
  <c r="BK343" i="6"/>
  <c r="BI343" i="6"/>
  <c r="BH343" i="6"/>
  <c r="BG343" i="6"/>
  <c r="BE343" i="6"/>
  <c r="AA343" i="6"/>
  <c r="Y343" i="6"/>
  <c r="W343" i="6"/>
  <c r="BK342" i="6"/>
  <c r="BI342" i="6"/>
  <c r="BH342" i="6"/>
  <c r="BG342" i="6"/>
  <c r="BE342" i="6"/>
  <c r="AA342" i="6"/>
  <c r="Y342" i="6"/>
  <c r="W342" i="6"/>
  <c r="BF342" i="6"/>
  <c r="BK341" i="6"/>
  <c r="BI341" i="6"/>
  <c r="BH341" i="6"/>
  <c r="BG341" i="6"/>
  <c r="BE341" i="6"/>
  <c r="AA341" i="6"/>
  <c r="Y341" i="6"/>
  <c r="W341" i="6"/>
  <c r="BF341" i="6"/>
  <c r="BK340" i="6"/>
  <c r="BI340" i="6"/>
  <c r="BH340" i="6"/>
  <c r="BG340" i="6"/>
  <c r="BE340" i="6"/>
  <c r="AA340" i="6"/>
  <c r="Y340" i="6"/>
  <c r="W340" i="6"/>
  <c r="BF340" i="6"/>
  <c r="BK339" i="6"/>
  <c r="BI339" i="6"/>
  <c r="BH339" i="6"/>
  <c r="BG339" i="6"/>
  <c r="BE339" i="6"/>
  <c r="AA339" i="6"/>
  <c r="Y339" i="6"/>
  <c r="W339" i="6"/>
  <c r="BK338" i="6"/>
  <c r="BI338" i="6"/>
  <c r="BH338" i="6"/>
  <c r="BG338" i="6"/>
  <c r="BE338" i="6"/>
  <c r="AA338" i="6"/>
  <c r="Y338" i="6"/>
  <c r="W338" i="6"/>
  <c r="BF338" i="6"/>
  <c r="BK337" i="6"/>
  <c r="BI337" i="6"/>
  <c r="BH337" i="6"/>
  <c r="BG337" i="6"/>
  <c r="BE337" i="6"/>
  <c r="AA337" i="6"/>
  <c r="Y337" i="6"/>
  <c r="W337" i="6"/>
  <c r="BF337" i="6"/>
  <c r="BK336" i="6"/>
  <c r="BI336" i="6"/>
  <c r="BH336" i="6"/>
  <c r="BG336" i="6"/>
  <c r="BE336" i="6"/>
  <c r="AA336" i="6"/>
  <c r="Y336" i="6"/>
  <c r="W336" i="6"/>
  <c r="BF336" i="6"/>
  <c r="BK335" i="6"/>
  <c r="BI335" i="6"/>
  <c r="BH335" i="6"/>
  <c r="BG335" i="6"/>
  <c r="BE335" i="6"/>
  <c r="AA335" i="6"/>
  <c r="Y335" i="6"/>
  <c r="W335" i="6"/>
  <c r="BK334" i="6"/>
  <c r="BI334" i="6"/>
  <c r="BH334" i="6"/>
  <c r="BG334" i="6"/>
  <c r="BE334" i="6"/>
  <c r="AA334" i="6"/>
  <c r="Y334" i="6"/>
  <c r="W334" i="6"/>
  <c r="BF334" i="6"/>
  <c r="BK333" i="6"/>
  <c r="BI333" i="6"/>
  <c r="BH333" i="6"/>
  <c r="BG333" i="6"/>
  <c r="BE333" i="6"/>
  <c r="AA333" i="6"/>
  <c r="Y333" i="6"/>
  <c r="W333" i="6"/>
  <c r="BF333" i="6"/>
  <c r="BK332" i="6"/>
  <c r="BI332" i="6"/>
  <c r="BH332" i="6"/>
  <c r="BG332" i="6"/>
  <c r="BE332" i="6"/>
  <c r="AA332" i="6"/>
  <c r="Y332" i="6"/>
  <c r="W332" i="6"/>
  <c r="BF332" i="6"/>
  <c r="BK331" i="6"/>
  <c r="BI331" i="6"/>
  <c r="BH331" i="6"/>
  <c r="BG331" i="6"/>
  <c r="BE331" i="6"/>
  <c r="AA331" i="6"/>
  <c r="Y331" i="6"/>
  <c r="W331" i="6"/>
  <c r="BK330" i="6"/>
  <c r="BI330" i="6"/>
  <c r="BH330" i="6"/>
  <c r="BG330" i="6"/>
  <c r="BE330" i="6"/>
  <c r="AA330" i="6"/>
  <c r="Y330" i="6"/>
  <c r="W330" i="6"/>
  <c r="BF330" i="6"/>
  <c r="BK329" i="6"/>
  <c r="BI329" i="6"/>
  <c r="BH329" i="6"/>
  <c r="BG329" i="6"/>
  <c r="BE329" i="6"/>
  <c r="AA329" i="6"/>
  <c r="Y329" i="6"/>
  <c r="W329" i="6"/>
  <c r="BF329" i="6"/>
  <c r="BK328" i="6"/>
  <c r="BI328" i="6"/>
  <c r="BH328" i="6"/>
  <c r="BG328" i="6"/>
  <c r="BE328" i="6"/>
  <c r="AA328" i="6"/>
  <c r="Y328" i="6"/>
  <c r="W328" i="6"/>
  <c r="BF328" i="6"/>
  <c r="BK327" i="6"/>
  <c r="BI327" i="6"/>
  <c r="BH327" i="6"/>
  <c r="BG327" i="6"/>
  <c r="BE327" i="6"/>
  <c r="AA327" i="6"/>
  <c r="Y327" i="6"/>
  <c r="W327" i="6"/>
  <c r="BK326" i="6"/>
  <c r="BI326" i="6"/>
  <c r="BH326" i="6"/>
  <c r="BG326" i="6"/>
  <c r="BE326" i="6"/>
  <c r="AA326" i="6"/>
  <c r="Y326" i="6"/>
  <c r="W326" i="6"/>
  <c r="BF326" i="6"/>
  <c r="BK325" i="6"/>
  <c r="BI325" i="6"/>
  <c r="BH325" i="6"/>
  <c r="BG325" i="6"/>
  <c r="BE325" i="6"/>
  <c r="AA325" i="6"/>
  <c r="Y325" i="6"/>
  <c r="W325" i="6"/>
  <c r="BF325" i="6"/>
  <c r="BK324" i="6"/>
  <c r="BI324" i="6"/>
  <c r="BH324" i="6"/>
  <c r="BG324" i="6"/>
  <c r="BE324" i="6"/>
  <c r="AA324" i="6"/>
  <c r="Y324" i="6"/>
  <c r="W324" i="6"/>
  <c r="BF324" i="6"/>
  <c r="BK323" i="6"/>
  <c r="BI323" i="6"/>
  <c r="BH323" i="6"/>
  <c r="BG323" i="6"/>
  <c r="BE323" i="6"/>
  <c r="AA323" i="6"/>
  <c r="Y323" i="6"/>
  <c r="W323" i="6"/>
  <c r="BK322" i="6"/>
  <c r="BI322" i="6"/>
  <c r="BH322" i="6"/>
  <c r="BG322" i="6"/>
  <c r="BE322" i="6"/>
  <c r="AA322" i="6"/>
  <c r="Y322" i="6"/>
  <c r="W322" i="6"/>
  <c r="BF322" i="6"/>
  <c r="BK321" i="6"/>
  <c r="BI321" i="6"/>
  <c r="BH321" i="6"/>
  <c r="BG321" i="6"/>
  <c r="BE321" i="6"/>
  <c r="AA321" i="6"/>
  <c r="Y321" i="6"/>
  <c r="W321" i="6"/>
  <c r="BF321" i="6"/>
  <c r="BK320" i="6"/>
  <c r="BI320" i="6"/>
  <c r="BH320" i="6"/>
  <c r="BG320" i="6"/>
  <c r="BE320" i="6"/>
  <c r="AA320" i="6"/>
  <c r="Y320" i="6"/>
  <c r="W320" i="6"/>
  <c r="BF320" i="6"/>
  <c r="BK319" i="6"/>
  <c r="BI319" i="6"/>
  <c r="BH319" i="6"/>
  <c r="BG319" i="6"/>
  <c r="BE319" i="6"/>
  <c r="AA319" i="6"/>
  <c r="Y319" i="6"/>
  <c r="W319" i="6"/>
  <c r="BK318" i="6"/>
  <c r="AA318" i="6"/>
  <c r="W318" i="6"/>
  <c r="W317" i="6" s="1"/>
  <c r="BK316" i="6"/>
  <c r="BI316" i="6"/>
  <c r="BH316" i="6"/>
  <c r="BG316" i="6"/>
  <c r="BE316" i="6"/>
  <c r="AA316" i="6"/>
  <c r="Y316" i="6"/>
  <c r="W316" i="6"/>
  <c r="BF316" i="6"/>
  <c r="BK315" i="6"/>
  <c r="BI315" i="6"/>
  <c r="BH315" i="6"/>
  <c r="BG315" i="6"/>
  <c r="BE315" i="6"/>
  <c r="AA315" i="6"/>
  <c r="Y315" i="6"/>
  <c r="Y314" i="6" s="1"/>
  <c r="W315" i="6"/>
  <c r="BF315" i="6"/>
  <c r="BK314" i="6"/>
  <c r="AA314" i="6"/>
  <c r="W314" i="6"/>
  <c r="BK313" i="6"/>
  <c r="BI313" i="6"/>
  <c r="BH313" i="6"/>
  <c r="BG313" i="6"/>
  <c r="BF313" i="6"/>
  <c r="BE313" i="6"/>
  <c r="AA313" i="6"/>
  <c r="Y313" i="6"/>
  <c r="W313" i="6"/>
  <c r="BK312" i="6"/>
  <c r="BI312" i="6"/>
  <c r="BH312" i="6"/>
  <c r="BG312" i="6"/>
  <c r="BF312" i="6"/>
  <c r="BE312" i="6"/>
  <c r="AA312" i="6"/>
  <c r="Y312" i="6"/>
  <c r="W312" i="6"/>
  <c r="BK311" i="6"/>
  <c r="BI311" i="6"/>
  <c r="BH311" i="6"/>
  <c r="BG311" i="6"/>
  <c r="BE311" i="6"/>
  <c r="AA311" i="6"/>
  <c r="Y311" i="6"/>
  <c r="W311" i="6"/>
  <c r="BK310" i="6"/>
  <c r="BI310" i="6"/>
  <c r="BH310" i="6"/>
  <c r="BG310" i="6"/>
  <c r="BF310" i="6"/>
  <c r="BE310" i="6"/>
  <c r="AA310" i="6"/>
  <c r="AA309" i="6" s="1"/>
  <c r="Y310" i="6"/>
  <c r="W310" i="6"/>
  <c r="BK309" i="6"/>
  <c r="N111" i="6" s="1"/>
  <c r="Y309" i="6"/>
  <c r="BK308" i="6"/>
  <c r="BI308" i="6"/>
  <c r="BH308" i="6"/>
  <c r="BG308" i="6"/>
  <c r="BE308" i="6"/>
  <c r="AA308" i="6"/>
  <c r="Y308" i="6"/>
  <c r="W308" i="6"/>
  <c r="BF308" i="6"/>
  <c r="BK307" i="6"/>
  <c r="BI307" i="6"/>
  <c r="BH307" i="6"/>
  <c r="BG307" i="6"/>
  <c r="BE307" i="6"/>
  <c r="AA307" i="6"/>
  <c r="Y307" i="6"/>
  <c r="W307" i="6"/>
  <c r="BK306" i="6"/>
  <c r="BI306" i="6"/>
  <c r="BH306" i="6"/>
  <c r="BG306" i="6"/>
  <c r="BE306" i="6"/>
  <c r="AA306" i="6"/>
  <c r="Y306" i="6"/>
  <c r="W306" i="6"/>
  <c r="BF306" i="6"/>
  <c r="BK305" i="6"/>
  <c r="BI305" i="6"/>
  <c r="BH305" i="6"/>
  <c r="BG305" i="6"/>
  <c r="BE305" i="6"/>
  <c r="AA305" i="6"/>
  <c r="Y305" i="6"/>
  <c r="W305" i="6"/>
  <c r="BF305" i="6"/>
  <c r="BK304" i="6"/>
  <c r="BI304" i="6"/>
  <c r="BH304" i="6"/>
  <c r="BG304" i="6"/>
  <c r="BE304" i="6"/>
  <c r="AA304" i="6"/>
  <c r="Y304" i="6"/>
  <c r="W304" i="6"/>
  <c r="BF304" i="6"/>
  <c r="BK303" i="6"/>
  <c r="BI303" i="6"/>
  <c r="BH303" i="6"/>
  <c r="BG303" i="6"/>
  <c r="BE303" i="6"/>
  <c r="AA303" i="6"/>
  <c r="Y303" i="6"/>
  <c r="W303" i="6"/>
  <c r="BK302" i="6"/>
  <c r="BI302" i="6"/>
  <c r="BH302" i="6"/>
  <c r="BG302" i="6"/>
  <c r="BE302" i="6"/>
  <c r="AA302" i="6"/>
  <c r="Y302" i="6"/>
  <c r="W302" i="6"/>
  <c r="BF302" i="6"/>
  <c r="BK301" i="6"/>
  <c r="BI301" i="6"/>
  <c r="BH301" i="6"/>
  <c r="BG301" i="6"/>
  <c r="BE301" i="6"/>
  <c r="AA301" i="6"/>
  <c r="Y301" i="6"/>
  <c r="W301" i="6"/>
  <c r="BF301" i="6"/>
  <c r="BK300" i="6"/>
  <c r="BI300" i="6"/>
  <c r="BH300" i="6"/>
  <c r="BG300" i="6"/>
  <c r="BE300" i="6"/>
  <c r="AA300" i="6"/>
  <c r="Y300" i="6"/>
  <c r="W300" i="6"/>
  <c r="BF300" i="6"/>
  <c r="BK299" i="6"/>
  <c r="BI299" i="6"/>
  <c r="BH299" i="6"/>
  <c r="BG299" i="6"/>
  <c r="BE299" i="6"/>
  <c r="AA299" i="6"/>
  <c r="Y299" i="6"/>
  <c r="W299" i="6"/>
  <c r="BK298" i="6"/>
  <c r="BK297" i="6" s="1"/>
  <c r="N110" i="6" s="1"/>
  <c r="BI298" i="6"/>
  <c r="BH298" i="6"/>
  <c r="BG298" i="6"/>
  <c r="BE298" i="6"/>
  <c r="AA298" i="6"/>
  <c r="Y298" i="6"/>
  <c r="W298" i="6"/>
  <c r="BF298" i="6"/>
  <c r="AA297" i="6"/>
  <c r="W297" i="6"/>
  <c r="BK296" i="6"/>
  <c r="BI296" i="6"/>
  <c r="BH296" i="6"/>
  <c r="BG296" i="6"/>
  <c r="BF296" i="6"/>
  <c r="BE296" i="6"/>
  <c r="AA296" i="6"/>
  <c r="Y296" i="6"/>
  <c r="W296" i="6"/>
  <c r="BK295" i="6"/>
  <c r="BI295" i="6"/>
  <c r="BH295" i="6"/>
  <c r="BG295" i="6"/>
  <c r="BF295" i="6"/>
  <c r="BE295" i="6"/>
  <c r="AA295" i="6"/>
  <c r="Y295" i="6"/>
  <c r="W295" i="6"/>
  <c r="BK294" i="6"/>
  <c r="BI294" i="6"/>
  <c r="BH294" i="6"/>
  <c r="BG294" i="6"/>
  <c r="BF294" i="6"/>
  <c r="BE294" i="6"/>
  <c r="AA294" i="6"/>
  <c r="Y294" i="6"/>
  <c r="W294" i="6"/>
  <c r="BK293" i="6"/>
  <c r="BI293" i="6"/>
  <c r="BH293" i="6"/>
  <c r="BG293" i="6"/>
  <c r="BF293" i="6"/>
  <c r="BE293" i="6"/>
  <c r="AA293" i="6"/>
  <c r="AA292" i="6" s="1"/>
  <c r="Y293" i="6"/>
  <c r="W293" i="6"/>
  <c r="BK292" i="6"/>
  <c r="N109" i="6" s="1"/>
  <c r="Y292" i="6"/>
  <c r="BK291" i="6"/>
  <c r="BI291" i="6"/>
  <c r="BH291" i="6"/>
  <c r="BG291" i="6"/>
  <c r="BE291" i="6"/>
  <c r="AA291" i="6"/>
  <c r="Y291" i="6"/>
  <c r="W291" i="6"/>
  <c r="BK290" i="6"/>
  <c r="BI290" i="6"/>
  <c r="BH290" i="6"/>
  <c r="BG290" i="6"/>
  <c r="BE290" i="6"/>
  <c r="AA290" i="6"/>
  <c r="Y290" i="6"/>
  <c r="W290" i="6"/>
  <c r="BF290" i="6"/>
  <c r="BK289" i="6"/>
  <c r="BI289" i="6"/>
  <c r="BH289" i="6"/>
  <c r="BG289" i="6"/>
  <c r="BE289" i="6"/>
  <c r="AA289" i="6"/>
  <c r="Y289" i="6"/>
  <c r="W289" i="6"/>
  <c r="BF289" i="6"/>
  <c r="BK288" i="6"/>
  <c r="BI288" i="6"/>
  <c r="BH288" i="6"/>
  <c r="BG288" i="6"/>
  <c r="BE288" i="6"/>
  <c r="AA288" i="6"/>
  <c r="Y288" i="6"/>
  <c r="W288" i="6"/>
  <c r="BF288" i="6"/>
  <c r="BK287" i="6"/>
  <c r="BI287" i="6"/>
  <c r="BH287" i="6"/>
  <c r="BG287" i="6"/>
  <c r="BE287" i="6"/>
  <c r="AA287" i="6"/>
  <c r="Y287" i="6"/>
  <c r="W287" i="6"/>
  <c r="BK286" i="6"/>
  <c r="BI286" i="6"/>
  <c r="BH286" i="6"/>
  <c r="BG286" i="6"/>
  <c r="BE286" i="6"/>
  <c r="AA286" i="6"/>
  <c r="Y286" i="6"/>
  <c r="W286" i="6"/>
  <c r="BF286" i="6"/>
  <c r="BK285" i="6"/>
  <c r="N285" i="6" s="1"/>
  <c r="N108" i="6" s="1"/>
  <c r="AA285" i="6"/>
  <c r="W285" i="6"/>
  <c r="BK284" i="6"/>
  <c r="BI284" i="6"/>
  <c r="BH284" i="6"/>
  <c r="BG284" i="6"/>
  <c r="BF284" i="6"/>
  <c r="BE284" i="6"/>
  <c r="AA284" i="6"/>
  <c r="Y284" i="6"/>
  <c r="W284" i="6"/>
  <c r="BK283" i="6"/>
  <c r="BI283" i="6"/>
  <c r="BH283" i="6"/>
  <c r="BG283" i="6"/>
  <c r="BE283" i="6"/>
  <c r="AA283" i="6"/>
  <c r="Y283" i="6"/>
  <c r="W283" i="6"/>
  <c r="BK282" i="6"/>
  <c r="BI282" i="6"/>
  <c r="BH282" i="6"/>
  <c r="BG282" i="6"/>
  <c r="BF282" i="6"/>
  <c r="BE282" i="6"/>
  <c r="AA282" i="6"/>
  <c r="Y282" i="6"/>
  <c r="W282" i="6"/>
  <c r="BK281" i="6"/>
  <c r="BI281" i="6"/>
  <c r="BH281" i="6"/>
  <c r="BG281" i="6"/>
  <c r="BF281" i="6"/>
  <c r="BE281" i="6"/>
  <c r="AA281" i="6"/>
  <c r="Y281" i="6"/>
  <c r="W281" i="6"/>
  <c r="BK280" i="6"/>
  <c r="BI280" i="6"/>
  <c r="BH280" i="6"/>
  <c r="BG280" i="6"/>
  <c r="BF280" i="6"/>
  <c r="BE280" i="6"/>
  <c r="AA280" i="6"/>
  <c r="Y280" i="6"/>
  <c r="W280" i="6"/>
  <c r="BK279" i="6"/>
  <c r="BI279" i="6"/>
  <c r="BH279" i="6"/>
  <c r="BG279" i="6"/>
  <c r="BE279" i="6"/>
  <c r="AA279" i="6"/>
  <c r="Y279" i="6"/>
  <c r="W279" i="6"/>
  <c r="BK278" i="6"/>
  <c r="BI278" i="6"/>
  <c r="BH278" i="6"/>
  <c r="BG278" i="6"/>
  <c r="BF278" i="6"/>
  <c r="BE278" i="6"/>
  <c r="AA278" i="6"/>
  <c r="Y278" i="6"/>
  <c r="W278" i="6"/>
  <c r="BK277" i="6"/>
  <c r="BI277" i="6"/>
  <c r="BH277" i="6"/>
  <c r="BG277" i="6"/>
  <c r="BF277" i="6"/>
  <c r="BE277" i="6"/>
  <c r="AA277" i="6"/>
  <c r="Y277" i="6"/>
  <c r="W277" i="6"/>
  <c r="BK276" i="6"/>
  <c r="BI276" i="6"/>
  <c r="BH276" i="6"/>
  <c r="BG276" i="6"/>
  <c r="BF276" i="6"/>
  <c r="BE276" i="6"/>
  <c r="AA276" i="6"/>
  <c r="Y276" i="6"/>
  <c r="W276" i="6"/>
  <c r="BK275" i="6"/>
  <c r="BK274" i="6" s="1"/>
  <c r="BI275" i="6"/>
  <c r="BH275" i="6"/>
  <c r="BG275" i="6"/>
  <c r="BE275" i="6"/>
  <c r="AA275" i="6"/>
  <c r="AA274" i="6" s="1"/>
  <c r="Y275" i="6"/>
  <c r="W275" i="6"/>
  <c r="W274" i="6" s="1"/>
  <c r="Y274" i="6"/>
  <c r="BK273" i="6"/>
  <c r="BI273" i="6"/>
  <c r="BH273" i="6"/>
  <c r="BG273" i="6"/>
  <c r="BE273" i="6"/>
  <c r="AA273" i="6"/>
  <c r="Y273" i="6"/>
  <c r="W273" i="6"/>
  <c r="BF273" i="6"/>
  <c r="BK272" i="6"/>
  <c r="BI272" i="6"/>
  <c r="BH272" i="6"/>
  <c r="BG272" i="6"/>
  <c r="BE272" i="6"/>
  <c r="AA272" i="6"/>
  <c r="Y272" i="6"/>
  <c r="W272" i="6"/>
  <c r="BF272" i="6"/>
  <c r="BK271" i="6"/>
  <c r="BI271" i="6"/>
  <c r="BH271" i="6"/>
  <c r="BG271" i="6"/>
  <c r="BE271" i="6"/>
  <c r="AA271" i="6"/>
  <c r="Y271" i="6"/>
  <c r="W271" i="6"/>
  <c r="BK270" i="6"/>
  <c r="AA270" i="6"/>
  <c r="W270" i="6"/>
  <c r="BK269" i="6"/>
  <c r="BI269" i="6"/>
  <c r="BH269" i="6"/>
  <c r="BG269" i="6"/>
  <c r="BF269" i="6"/>
  <c r="BE269" i="6"/>
  <c r="AA269" i="6"/>
  <c r="Y269" i="6"/>
  <c r="W269" i="6"/>
  <c r="BK268" i="6"/>
  <c r="BI268" i="6"/>
  <c r="BH268" i="6"/>
  <c r="BG268" i="6"/>
  <c r="BF268" i="6"/>
  <c r="BE268" i="6"/>
  <c r="AA268" i="6"/>
  <c r="Y268" i="6"/>
  <c r="W268" i="6"/>
  <c r="BK267" i="6"/>
  <c r="BI267" i="6"/>
  <c r="BH267" i="6"/>
  <c r="BG267" i="6"/>
  <c r="BE267" i="6"/>
  <c r="AA267" i="6"/>
  <c r="Y267" i="6"/>
  <c r="W267" i="6"/>
  <c r="BK266" i="6"/>
  <c r="BI266" i="6"/>
  <c r="BH266" i="6"/>
  <c r="BG266" i="6"/>
  <c r="BF266" i="6"/>
  <c r="BE266" i="6"/>
  <c r="AA266" i="6"/>
  <c r="Y266" i="6"/>
  <c r="W266" i="6"/>
  <c r="BK265" i="6"/>
  <c r="BI265" i="6"/>
  <c r="BH265" i="6"/>
  <c r="BG265" i="6"/>
  <c r="BF265" i="6"/>
  <c r="BE265" i="6"/>
  <c r="AA265" i="6"/>
  <c r="Y265" i="6"/>
  <c r="W265" i="6"/>
  <c r="BK264" i="6"/>
  <c r="BI264" i="6"/>
  <c r="BH264" i="6"/>
  <c r="BG264" i="6"/>
  <c r="BF264" i="6"/>
  <c r="BE264" i="6"/>
  <c r="AA264" i="6"/>
  <c r="Y264" i="6"/>
  <c r="W264" i="6"/>
  <c r="BK263" i="6"/>
  <c r="BI263" i="6"/>
  <c r="BH263" i="6"/>
  <c r="BG263" i="6"/>
  <c r="BE263" i="6"/>
  <c r="AA263" i="6"/>
  <c r="Y263" i="6"/>
  <c r="W263" i="6"/>
  <c r="BK262" i="6"/>
  <c r="BI262" i="6"/>
  <c r="BH262" i="6"/>
  <c r="BG262" i="6"/>
  <c r="BF262" i="6"/>
  <c r="BE262" i="6"/>
  <c r="AA262" i="6"/>
  <c r="Y262" i="6"/>
  <c r="W262" i="6"/>
  <c r="BK261" i="6"/>
  <c r="BI261" i="6"/>
  <c r="BH261" i="6"/>
  <c r="BG261" i="6"/>
  <c r="BF261" i="6"/>
  <c r="BE261" i="6"/>
  <c r="AA261" i="6"/>
  <c r="Y261" i="6"/>
  <c r="W261" i="6"/>
  <c r="BK260" i="6"/>
  <c r="BI260" i="6"/>
  <c r="BH260" i="6"/>
  <c r="BG260" i="6"/>
  <c r="BF260" i="6"/>
  <c r="BE260" i="6"/>
  <c r="AA260" i="6"/>
  <c r="Y260" i="6"/>
  <c r="W260" i="6"/>
  <c r="BK259" i="6"/>
  <c r="BI259" i="6"/>
  <c r="BH259" i="6"/>
  <c r="BG259" i="6"/>
  <c r="BE259" i="6"/>
  <c r="AA259" i="6"/>
  <c r="Y259" i="6"/>
  <c r="W259" i="6"/>
  <c r="BK258" i="6"/>
  <c r="BI258" i="6"/>
  <c r="BH258" i="6"/>
  <c r="BG258" i="6"/>
  <c r="BF258" i="6"/>
  <c r="BE258" i="6"/>
  <c r="AA258" i="6"/>
  <c r="Y258" i="6"/>
  <c r="W258" i="6"/>
  <c r="BK257" i="6"/>
  <c r="BI257" i="6"/>
  <c r="BH257" i="6"/>
  <c r="BG257" i="6"/>
  <c r="BF257" i="6"/>
  <c r="BE257" i="6"/>
  <c r="AA257" i="6"/>
  <c r="AA256" i="6" s="1"/>
  <c r="Y257" i="6"/>
  <c r="W257" i="6"/>
  <c r="W256" i="6" s="1"/>
  <c r="BK256" i="6"/>
  <c r="Y256" i="6"/>
  <c r="N105" i="6"/>
  <c r="BK255" i="6"/>
  <c r="BI255" i="6"/>
  <c r="BH255" i="6"/>
  <c r="BG255" i="6"/>
  <c r="BE255" i="6"/>
  <c r="AA255" i="6"/>
  <c r="Y255" i="6"/>
  <c r="W255" i="6"/>
  <c r="BK254" i="6"/>
  <c r="BI254" i="6"/>
  <c r="BH254" i="6"/>
  <c r="BG254" i="6"/>
  <c r="BE254" i="6"/>
  <c r="AA254" i="6"/>
  <c r="Y254" i="6"/>
  <c r="W254" i="6"/>
  <c r="BF254" i="6"/>
  <c r="BK253" i="6"/>
  <c r="BI253" i="6"/>
  <c r="BH253" i="6"/>
  <c r="BG253" i="6"/>
  <c r="BE253" i="6"/>
  <c r="AA253" i="6"/>
  <c r="Y253" i="6"/>
  <c r="W253" i="6"/>
  <c r="BF253" i="6"/>
  <c r="BK252" i="6"/>
  <c r="BI252" i="6"/>
  <c r="BH252" i="6"/>
  <c r="BG252" i="6"/>
  <c r="BE252" i="6"/>
  <c r="AA252" i="6"/>
  <c r="Y252" i="6"/>
  <c r="W252" i="6"/>
  <c r="BF252" i="6"/>
  <c r="BK251" i="6"/>
  <c r="BI251" i="6"/>
  <c r="BH251" i="6"/>
  <c r="BG251" i="6"/>
  <c r="BE251" i="6"/>
  <c r="AA251" i="6"/>
  <c r="Y251" i="6"/>
  <c r="Y250" i="6" s="1"/>
  <c r="W251" i="6"/>
  <c r="BK250" i="6"/>
  <c r="AA250" i="6"/>
  <c r="W250" i="6"/>
  <c r="BK249" i="6"/>
  <c r="BI249" i="6"/>
  <c r="BH249" i="6"/>
  <c r="BG249" i="6"/>
  <c r="BF249" i="6"/>
  <c r="BE249" i="6"/>
  <c r="AA249" i="6"/>
  <c r="Y249" i="6"/>
  <c r="W249" i="6"/>
  <c r="BK248" i="6"/>
  <c r="BI248" i="6"/>
  <c r="BH248" i="6"/>
  <c r="BG248" i="6"/>
  <c r="BF248" i="6"/>
  <c r="BE248" i="6"/>
  <c r="AA248" i="6"/>
  <c r="Y248" i="6"/>
  <c r="W248" i="6"/>
  <c r="BK247" i="6"/>
  <c r="BI247" i="6"/>
  <c r="BH247" i="6"/>
  <c r="BG247" i="6"/>
  <c r="BE247" i="6"/>
  <c r="AA247" i="6"/>
  <c r="Y247" i="6"/>
  <c r="W247" i="6"/>
  <c r="BK246" i="6"/>
  <c r="BI246" i="6"/>
  <c r="BH246" i="6"/>
  <c r="BG246" i="6"/>
  <c r="BF246" i="6"/>
  <c r="BE246" i="6"/>
  <c r="AA246" i="6"/>
  <c r="Y246" i="6"/>
  <c r="W246" i="6"/>
  <c r="BK245" i="6"/>
  <c r="BK244" i="6" s="1"/>
  <c r="N103" i="6" s="1"/>
  <c r="BI245" i="6"/>
  <c r="BH245" i="6"/>
  <c r="BG245" i="6"/>
  <c r="BF245" i="6"/>
  <c r="BE245" i="6"/>
  <c r="AA245" i="6"/>
  <c r="AA244" i="6" s="1"/>
  <c r="Y245" i="6"/>
  <c r="W245" i="6"/>
  <c r="W244" i="6" s="1"/>
  <c r="Y244" i="6"/>
  <c r="BK243" i="6"/>
  <c r="BI243" i="6"/>
  <c r="BH243" i="6"/>
  <c r="BG243" i="6"/>
  <c r="BE243" i="6"/>
  <c r="AA243" i="6"/>
  <c r="Y243" i="6"/>
  <c r="W243" i="6"/>
  <c r="BK242" i="6"/>
  <c r="BI242" i="6"/>
  <c r="BH242" i="6"/>
  <c r="BG242" i="6"/>
  <c r="BE242" i="6"/>
  <c r="AA242" i="6"/>
  <c r="Y242" i="6"/>
  <c r="Y241" i="6" s="1"/>
  <c r="W242" i="6"/>
  <c r="BF242" i="6"/>
  <c r="BK241" i="6"/>
  <c r="AA241" i="6"/>
  <c r="W241" i="6"/>
  <c r="BK240" i="6"/>
  <c r="BI240" i="6"/>
  <c r="BH240" i="6"/>
  <c r="BG240" i="6"/>
  <c r="BF240" i="6"/>
  <c r="BE240" i="6"/>
  <c r="AA240" i="6"/>
  <c r="Y240" i="6"/>
  <c r="W240" i="6"/>
  <c r="BK239" i="6"/>
  <c r="BI239" i="6"/>
  <c r="BH239" i="6"/>
  <c r="BG239" i="6"/>
  <c r="BE239" i="6"/>
  <c r="AA239" i="6"/>
  <c r="Y239" i="6"/>
  <c r="W239" i="6"/>
  <c r="BK238" i="6"/>
  <c r="BI238" i="6"/>
  <c r="BH238" i="6"/>
  <c r="BG238" i="6"/>
  <c r="BF238" i="6"/>
  <c r="BE238" i="6"/>
  <c r="AA238" i="6"/>
  <c r="Y238" i="6"/>
  <c r="W238" i="6"/>
  <c r="BK237" i="6"/>
  <c r="BI237" i="6"/>
  <c r="BH237" i="6"/>
  <c r="BG237" i="6"/>
  <c r="BF237" i="6"/>
  <c r="BE237" i="6"/>
  <c r="AA237" i="6"/>
  <c r="AA236" i="6" s="1"/>
  <c r="Y237" i="6"/>
  <c r="W237" i="6"/>
  <c r="BK236" i="6"/>
  <c r="N101" i="6" s="1"/>
  <c r="Y236" i="6"/>
  <c r="BK235" i="6"/>
  <c r="BI235" i="6"/>
  <c r="BH235" i="6"/>
  <c r="BG235" i="6"/>
  <c r="BE235" i="6"/>
  <c r="AA235" i="6"/>
  <c r="Y235" i="6"/>
  <c r="W235" i="6"/>
  <c r="BF235" i="6"/>
  <c r="BK234" i="6"/>
  <c r="BI234" i="6"/>
  <c r="BH234" i="6"/>
  <c r="BG234" i="6"/>
  <c r="BE234" i="6"/>
  <c r="AA234" i="6"/>
  <c r="Y234" i="6"/>
  <c r="W234" i="6"/>
  <c r="BF234" i="6"/>
  <c r="BK233" i="6"/>
  <c r="AA233" i="6"/>
  <c r="W233" i="6"/>
  <c r="BK232" i="6"/>
  <c r="BI232" i="6"/>
  <c r="BH232" i="6"/>
  <c r="BG232" i="6"/>
  <c r="BF232" i="6"/>
  <c r="BE232" i="6"/>
  <c r="AA232" i="6"/>
  <c r="Y232" i="6"/>
  <c r="W232" i="6"/>
  <c r="BK231" i="6"/>
  <c r="BI231" i="6"/>
  <c r="BH231" i="6"/>
  <c r="BG231" i="6"/>
  <c r="BE231" i="6"/>
  <c r="AA231" i="6"/>
  <c r="Y231" i="6"/>
  <c r="W231" i="6"/>
  <c r="BK230" i="6"/>
  <c r="BI230" i="6"/>
  <c r="BH230" i="6"/>
  <c r="BG230" i="6"/>
  <c r="BF230" i="6"/>
  <c r="BE230" i="6"/>
  <c r="AA230" i="6"/>
  <c r="Y230" i="6"/>
  <c r="W230" i="6"/>
  <c r="BK229" i="6"/>
  <c r="BI229" i="6"/>
  <c r="BH229" i="6"/>
  <c r="BG229" i="6"/>
  <c r="BF229" i="6"/>
  <c r="BE229" i="6"/>
  <c r="AA229" i="6"/>
  <c r="Y229" i="6"/>
  <c r="W229" i="6"/>
  <c r="BK228" i="6"/>
  <c r="BI228" i="6"/>
  <c r="BH228" i="6"/>
  <c r="BG228" i="6"/>
  <c r="BF228" i="6"/>
  <c r="BE228" i="6"/>
  <c r="AA228" i="6"/>
  <c r="Y228" i="6"/>
  <c r="W228" i="6"/>
  <c r="BK227" i="6"/>
  <c r="BI227" i="6"/>
  <c r="BH227" i="6"/>
  <c r="BG227" i="6"/>
  <c r="BE227" i="6"/>
  <c r="AA227" i="6"/>
  <c r="Y227" i="6"/>
  <c r="W227" i="6"/>
  <c r="BK226" i="6"/>
  <c r="BI226" i="6"/>
  <c r="BH226" i="6"/>
  <c r="BG226" i="6"/>
  <c r="BF226" i="6"/>
  <c r="BE226" i="6"/>
  <c r="AA226" i="6"/>
  <c r="Y226" i="6"/>
  <c r="W226" i="6"/>
  <c r="BK225" i="6"/>
  <c r="BI225" i="6"/>
  <c r="BH225" i="6"/>
  <c r="BG225" i="6"/>
  <c r="BF225" i="6"/>
  <c r="BE225" i="6"/>
  <c r="AA225" i="6"/>
  <c r="Y225" i="6"/>
  <c r="W225" i="6"/>
  <c r="BK224" i="6"/>
  <c r="BI224" i="6"/>
  <c r="BH224" i="6"/>
  <c r="BG224" i="6"/>
  <c r="BF224" i="6"/>
  <c r="BE224" i="6"/>
  <c r="AA224" i="6"/>
  <c r="Y224" i="6"/>
  <c r="W224" i="6"/>
  <c r="BK223" i="6"/>
  <c r="BI223" i="6"/>
  <c r="BH223" i="6"/>
  <c r="BG223" i="6"/>
  <c r="BE223" i="6"/>
  <c r="AA223" i="6"/>
  <c r="Y223" i="6"/>
  <c r="W223" i="6"/>
  <c r="BK222" i="6"/>
  <c r="BI222" i="6"/>
  <c r="BH222" i="6"/>
  <c r="BG222" i="6"/>
  <c r="BF222" i="6"/>
  <c r="BE222" i="6"/>
  <c r="AA222" i="6"/>
  <c r="Y222" i="6"/>
  <c r="W222" i="6"/>
  <c r="BK221" i="6"/>
  <c r="BI221" i="6"/>
  <c r="BH221" i="6"/>
  <c r="BG221" i="6"/>
  <c r="BF221" i="6"/>
  <c r="BE221" i="6"/>
  <c r="AA221" i="6"/>
  <c r="Y221" i="6"/>
  <c r="W221" i="6"/>
  <c r="BK220" i="6"/>
  <c r="BI220" i="6"/>
  <c r="BH220" i="6"/>
  <c r="BG220" i="6"/>
  <c r="BF220" i="6"/>
  <c r="BE220" i="6"/>
  <c r="AA220" i="6"/>
  <c r="Y220" i="6"/>
  <c r="W220" i="6"/>
  <c r="BK219" i="6"/>
  <c r="BI219" i="6"/>
  <c r="BH219" i="6"/>
  <c r="BG219" i="6"/>
  <c r="BE219" i="6"/>
  <c r="AA219" i="6"/>
  <c r="Y219" i="6"/>
  <c r="W219" i="6"/>
  <c r="BK218" i="6"/>
  <c r="BI218" i="6"/>
  <c r="BH218" i="6"/>
  <c r="BG218" i="6"/>
  <c r="BF218" i="6"/>
  <c r="BE218" i="6"/>
  <c r="AA218" i="6"/>
  <c r="Y218" i="6"/>
  <c r="W218" i="6"/>
  <c r="BK217" i="6"/>
  <c r="BI217" i="6"/>
  <c r="BH217" i="6"/>
  <c r="BG217" i="6"/>
  <c r="BF217" i="6"/>
  <c r="BE217" i="6"/>
  <c r="AA217" i="6"/>
  <c r="Y217" i="6"/>
  <c r="W217" i="6"/>
  <c r="BK216" i="6"/>
  <c r="BI216" i="6"/>
  <c r="BH216" i="6"/>
  <c r="BG216" i="6"/>
  <c r="BF216" i="6"/>
  <c r="BE216" i="6"/>
  <c r="AA216" i="6"/>
  <c r="Y216" i="6"/>
  <c r="W216" i="6"/>
  <c r="BK215" i="6"/>
  <c r="BI215" i="6"/>
  <c r="BH215" i="6"/>
  <c r="BG215" i="6"/>
  <c r="BE215" i="6"/>
  <c r="AA215" i="6"/>
  <c r="Y215" i="6"/>
  <c r="W215" i="6"/>
  <c r="BK214" i="6"/>
  <c r="BI214" i="6"/>
  <c r="BH214" i="6"/>
  <c r="BG214" i="6"/>
  <c r="BF214" i="6"/>
  <c r="BE214" i="6"/>
  <c r="AA214" i="6"/>
  <c r="Y214" i="6"/>
  <c r="W214" i="6"/>
  <c r="BK213" i="6"/>
  <c r="BK212" i="6" s="1"/>
  <c r="N99" i="6" s="1"/>
  <c r="BI213" i="6"/>
  <c r="BH213" i="6"/>
  <c r="BG213" i="6"/>
  <c r="BF213" i="6"/>
  <c r="BE213" i="6"/>
  <c r="AA213" i="6"/>
  <c r="AA212" i="6" s="1"/>
  <c r="Y213" i="6"/>
  <c r="W213" i="6"/>
  <c r="W212" i="6" s="1"/>
  <c r="Y212" i="6"/>
  <c r="BK211" i="6"/>
  <c r="BI211" i="6"/>
  <c r="BH211" i="6"/>
  <c r="BG211" i="6"/>
  <c r="BE211" i="6"/>
  <c r="AA211" i="6"/>
  <c r="Y211" i="6"/>
  <c r="W211" i="6"/>
  <c r="BK210" i="6"/>
  <c r="BI210" i="6"/>
  <c r="BH210" i="6"/>
  <c r="BG210" i="6"/>
  <c r="BE210" i="6"/>
  <c r="AA210" i="6"/>
  <c r="Y210" i="6"/>
  <c r="W210" i="6"/>
  <c r="BF210" i="6"/>
  <c r="BK209" i="6"/>
  <c r="BI209" i="6"/>
  <c r="BH209" i="6"/>
  <c r="BG209" i="6"/>
  <c r="BE209" i="6"/>
  <c r="AA209" i="6"/>
  <c r="Y209" i="6"/>
  <c r="W209" i="6"/>
  <c r="BF209" i="6"/>
  <c r="BK208" i="6"/>
  <c r="BI208" i="6"/>
  <c r="BH208" i="6"/>
  <c r="BG208" i="6"/>
  <c r="BE208" i="6"/>
  <c r="AA208" i="6"/>
  <c r="Y208" i="6"/>
  <c r="W208" i="6"/>
  <c r="BF208" i="6"/>
  <c r="BK207" i="6"/>
  <c r="BI207" i="6"/>
  <c r="BH207" i="6"/>
  <c r="BG207" i="6"/>
  <c r="BE207" i="6"/>
  <c r="AA207" i="6"/>
  <c r="Y207" i="6"/>
  <c r="W207" i="6"/>
  <c r="BK206" i="6"/>
  <c r="BI206" i="6"/>
  <c r="BH206" i="6"/>
  <c r="BG206" i="6"/>
  <c r="BE206" i="6"/>
  <c r="AA206" i="6"/>
  <c r="Y206" i="6"/>
  <c r="W206" i="6"/>
  <c r="BF206" i="6"/>
  <c r="BK205" i="6"/>
  <c r="BI205" i="6"/>
  <c r="BH205" i="6"/>
  <c r="BG205" i="6"/>
  <c r="BE205" i="6"/>
  <c r="AA205" i="6"/>
  <c r="Y205" i="6"/>
  <c r="W205" i="6"/>
  <c r="BF205" i="6"/>
  <c r="BK204" i="6"/>
  <c r="AA204" i="6"/>
  <c r="W204" i="6"/>
  <c r="BK203" i="6"/>
  <c r="BI203" i="6"/>
  <c r="BH203" i="6"/>
  <c r="BG203" i="6"/>
  <c r="BF203" i="6"/>
  <c r="BE203" i="6"/>
  <c r="AA203" i="6"/>
  <c r="Y203" i="6"/>
  <c r="W203" i="6"/>
  <c r="BK202" i="6"/>
  <c r="BI202" i="6"/>
  <c r="BH202" i="6"/>
  <c r="BG202" i="6"/>
  <c r="BF202" i="6"/>
  <c r="BE202" i="6"/>
  <c r="AA202" i="6"/>
  <c r="Y202" i="6"/>
  <c r="W202" i="6"/>
  <c r="BK201" i="6"/>
  <c r="BI201" i="6"/>
  <c r="BH201" i="6"/>
  <c r="BG201" i="6"/>
  <c r="BF201" i="6"/>
  <c r="BE201" i="6"/>
  <c r="AA201" i="6"/>
  <c r="Y201" i="6"/>
  <c r="W201" i="6"/>
  <c r="BK200" i="6"/>
  <c r="BI200" i="6"/>
  <c r="BH200" i="6"/>
  <c r="BG200" i="6"/>
  <c r="BF200" i="6"/>
  <c r="BE200" i="6"/>
  <c r="AA200" i="6"/>
  <c r="Y200" i="6"/>
  <c r="W200" i="6"/>
  <c r="BK199" i="6"/>
  <c r="BI199" i="6"/>
  <c r="BH199" i="6"/>
  <c r="BG199" i="6"/>
  <c r="BF199" i="6"/>
  <c r="BE199" i="6"/>
  <c r="AA199" i="6"/>
  <c r="Y199" i="6"/>
  <c r="W199" i="6"/>
  <c r="BK198" i="6"/>
  <c r="BI198" i="6"/>
  <c r="BH198" i="6"/>
  <c r="BG198" i="6"/>
  <c r="BF198" i="6"/>
  <c r="BE198" i="6"/>
  <c r="AA198" i="6"/>
  <c r="Y198" i="6"/>
  <c r="W198" i="6"/>
  <c r="BK197" i="6"/>
  <c r="BI197" i="6"/>
  <c r="BH197" i="6"/>
  <c r="BG197" i="6"/>
  <c r="BF197" i="6"/>
  <c r="BE197" i="6"/>
  <c r="AA197" i="6"/>
  <c r="Y197" i="6"/>
  <c r="W197" i="6"/>
  <c r="BK196" i="6"/>
  <c r="BK195" i="6" s="1"/>
  <c r="BI196" i="6"/>
  <c r="BH196" i="6"/>
  <c r="BG196" i="6"/>
  <c r="BF196" i="6"/>
  <c r="BE196" i="6"/>
  <c r="AA196" i="6"/>
  <c r="AA195" i="6" s="1"/>
  <c r="Y196" i="6"/>
  <c r="W196" i="6"/>
  <c r="W195" i="6" s="1"/>
  <c r="Y195" i="6"/>
  <c r="BK194" i="6"/>
  <c r="BI194" i="6"/>
  <c r="BH194" i="6"/>
  <c r="BG194" i="6"/>
  <c r="BE194" i="6"/>
  <c r="AA194" i="6"/>
  <c r="Y194" i="6"/>
  <c r="W194" i="6"/>
  <c r="BF194" i="6"/>
  <c r="BK193" i="6"/>
  <c r="BI193" i="6"/>
  <c r="BH193" i="6"/>
  <c r="BG193" i="6"/>
  <c r="BE193" i="6"/>
  <c r="AA193" i="6"/>
  <c r="Y193" i="6"/>
  <c r="W193" i="6"/>
  <c r="BF193" i="6"/>
  <c r="BK192" i="6"/>
  <c r="BI192" i="6"/>
  <c r="BH192" i="6"/>
  <c r="BG192" i="6"/>
  <c r="BE192" i="6"/>
  <c r="AA192" i="6"/>
  <c r="Y192" i="6"/>
  <c r="W192" i="6"/>
  <c r="BF192" i="6"/>
  <c r="BK191" i="6"/>
  <c r="BI191" i="6"/>
  <c r="BH191" i="6"/>
  <c r="BG191" i="6"/>
  <c r="BE191" i="6"/>
  <c r="AA191" i="6"/>
  <c r="Y191" i="6"/>
  <c r="W191" i="6"/>
  <c r="BF191" i="6"/>
  <c r="BK190" i="6"/>
  <c r="BI190" i="6"/>
  <c r="BH190" i="6"/>
  <c r="BG190" i="6"/>
  <c r="BE190" i="6"/>
  <c r="AA190" i="6"/>
  <c r="Y190" i="6"/>
  <c r="W190" i="6"/>
  <c r="BF190" i="6"/>
  <c r="BK189" i="6"/>
  <c r="BI189" i="6"/>
  <c r="BH189" i="6"/>
  <c r="BG189" i="6"/>
  <c r="BE189" i="6"/>
  <c r="AA189" i="6"/>
  <c r="Y189" i="6"/>
  <c r="W189" i="6"/>
  <c r="BF189" i="6"/>
  <c r="BK188" i="6"/>
  <c r="BI188" i="6"/>
  <c r="BH188" i="6"/>
  <c r="BG188" i="6"/>
  <c r="BE188" i="6"/>
  <c r="AA188" i="6"/>
  <c r="Y188" i="6"/>
  <c r="W188" i="6"/>
  <c r="BF188" i="6"/>
  <c r="BK187" i="6"/>
  <c r="BI187" i="6"/>
  <c r="BH187" i="6"/>
  <c r="BG187" i="6"/>
  <c r="BE187" i="6"/>
  <c r="AA187" i="6"/>
  <c r="Y187" i="6"/>
  <c r="W187" i="6"/>
  <c r="BF187" i="6"/>
  <c r="BK186" i="6"/>
  <c r="BI186" i="6"/>
  <c r="BH186" i="6"/>
  <c r="BG186" i="6"/>
  <c r="BE186" i="6"/>
  <c r="AA186" i="6"/>
  <c r="Y186" i="6"/>
  <c r="W186" i="6"/>
  <c r="BF186" i="6"/>
  <c r="BK185" i="6"/>
  <c r="BI185" i="6"/>
  <c r="BH185" i="6"/>
  <c r="BG185" i="6"/>
  <c r="BE185" i="6"/>
  <c r="AA185" i="6"/>
  <c r="Y185" i="6"/>
  <c r="W185" i="6"/>
  <c r="BF185" i="6"/>
  <c r="BK184" i="6"/>
  <c r="BI184" i="6"/>
  <c r="BH184" i="6"/>
  <c r="BG184" i="6"/>
  <c r="BE184" i="6"/>
  <c r="AA184" i="6"/>
  <c r="Y184" i="6"/>
  <c r="W184" i="6"/>
  <c r="BF184" i="6"/>
  <c r="BK183" i="6"/>
  <c r="BI183" i="6"/>
  <c r="BH183" i="6"/>
  <c r="BG183" i="6"/>
  <c r="BE183" i="6"/>
  <c r="AA183" i="6"/>
  <c r="Y183" i="6"/>
  <c r="W183" i="6"/>
  <c r="BF183" i="6"/>
  <c r="BK182" i="6"/>
  <c r="BI182" i="6"/>
  <c r="BH182" i="6"/>
  <c r="BG182" i="6"/>
  <c r="BE182" i="6"/>
  <c r="AA182" i="6"/>
  <c r="Y182" i="6"/>
  <c r="W182" i="6"/>
  <c r="BF182" i="6"/>
  <c r="BK181" i="6"/>
  <c r="AA181" i="6"/>
  <c r="W181" i="6"/>
  <c r="BK180" i="6"/>
  <c r="BI180" i="6"/>
  <c r="BH180" i="6"/>
  <c r="BG180" i="6"/>
  <c r="BF180" i="6"/>
  <c r="BE180" i="6"/>
  <c r="AA180" i="6"/>
  <c r="Y180" i="6"/>
  <c r="W180" i="6"/>
  <c r="BK179" i="6"/>
  <c r="BI179" i="6"/>
  <c r="BH179" i="6"/>
  <c r="BG179" i="6"/>
  <c r="BE179" i="6"/>
  <c r="AA179" i="6"/>
  <c r="Y179" i="6"/>
  <c r="W179" i="6"/>
  <c r="BK178" i="6"/>
  <c r="BI178" i="6"/>
  <c r="BH178" i="6"/>
  <c r="BG178" i="6"/>
  <c r="BF178" i="6"/>
  <c r="BE178" i="6"/>
  <c r="AA178" i="6"/>
  <c r="AA177" i="6" s="1"/>
  <c r="AA176" i="6" s="1"/>
  <c r="Y178" i="6"/>
  <c r="W178" i="6"/>
  <c r="BK177" i="6"/>
  <c r="Y177" i="6"/>
  <c r="BK175" i="6"/>
  <c r="BI175" i="6"/>
  <c r="BH175" i="6"/>
  <c r="BG175" i="6"/>
  <c r="BE175" i="6"/>
  <c r="AA175" i="6"/>
  <c r="AA174" i="6" s="1"/>
  <c r="Y175" i="6"/>
  <c r="W175" i="6"/>
  <c r="W174" i="6" s="1"/>
  <c r="BK174" i="6"/>
  <c r="N93" i="6" s="1"/>
  <c r="Y174" i="6"/>
  <c r="BK173" i="6"/>
  <c r="BI173" i="6"/>
  <c r="BH173" i="6"/>
  <c r="BG173" i="6"/>
  <c r="BE173" i="6"/>
  <c r="AA173" i="6"/>
  <c r="Y173" i="6"/>
  <c r="W173" i="6"/>
  <c r="BF173" i="6"/>
  <c r="BK172" i="6"/>
  <c r="BI172" i="6"/>
  <c r="BH172" i="6"/>
  <c r="BG172" i="6"/>
  <c r="BE172" i="6"/>
  <c r="AA172" i="6"/>
  <c r="Y172" i="6"/>
  <c r="W172" i="6"/>
  <c r="BF172" i="6"/>
  <c r="BK171" i="6"/>
  <c r="BI171" i="6"/>
  <c r="BH171" i="6"/>
  <c r="BG171" i="6"/>
  <c r="BE171" i="6"/>
  <c r="AA171" i="6"/>
  <c r="Y171" i="6"/>
  <c r="W171" i="6"/>
  <c r="BK170" i="6"/>
  <c r="BI170" i="6"/>
  <c r="BH170" i="6"/>
  <c r="BG170" i="6"/>
  <c r="BE170" i="6"/>
  <c r="AA170" i="6"/>
  <c r="Y170" i="6"/>
  <c r="W170" i="6"/>
  <c r="BF170" i="6"/>
  <c r="BK169" i="6"/>
  <c r="BI169" i="6"/>
  <c r="BH169" i="6"/>
  <c r="BG169" i="6"/>
  <c r="BE169" i="6"/>
  <c r="AA169" i="6"/>
  <c r="Y169" i="6"/>
  <c r="W169" i="6"/>
  <c r="BF169" i="6"/>
  <c r="BK168" i="6"/>
  <c r="BI168" i="6"/>
  <c r="BH168" i="6"/>
  <c r="BG168" i="6"/>
  <c r="BE168" i="6"/>
  <c r="AA168" i="6"/>
  <c r="Y168" i="6"/>
  <c r="W168" i="6"/>
  <c r="BF168" i="6"/>
  <c r="BK167" i="6"/>
  <c r="BI167" i="6"/>
  <c r="BH167" i="6"/>
  <c r="BG167" i="6"/>
  <c r="BE167" i="6"/>
  <c r="AA167" i="6"/>
  <c r="Y167" i="6"/>
  <c r="W167" i="6"/>
  <c r="BK166" i="6"/>
  <c r="BI166" i="6"/>
  <c r="BH166" i="6"/>
  <c r="BG166" i="6"/>
  <c r="BE166" i="6"/>
  <c r="AA166" i="6"/>
  <c r="Y166" i="6"/>
  <c r="W166" i="6"/>
  <c r="BF166" i="6"/>
  <c r="BK165" i="6"/>
  <c r="BI165" i="6"/>
  <c r="BH165" i="6"/>
  <c r="BG165" i="6"/>
  <c r="BE165" i="6"/>
  <c r="AA165" i="6"/>
  <c r="Y165" i="6"/>
  <c r="W165" i="6"/>
  <c r="BF165" i="6"/>
  <c r="BK164" i="6"/>
  <c r="BI164" i="6"/>
  <c r="BH164" i="6"/>
  <c r="BG164" i="6"/>
  <c r="BE164" i="6"/>
  <c r="AA164" i="6"/>
  <c r="Y164" i="6"/>
  <c r="W164" i="6"/>
  <c r="BF164" i="6"/>
  <c r="BK163" i="6"/>
  <c r="BI163" i="6"/>
  <c r="BH163" i="6"/>
  <c r="BG163" i="6"/>
  <c r="BE163" i="6"/>
  <c r="AA163" i="6"/>
  <c r="Y163" i="6"/>
  <c r="W163" i="6"/>
  <c r="BK162" i="6"/>
  <c r="BI162" i="6"/>
  <c r="BH162" i="6"/>
  <c r="BG162" i="6"/>
  <c r="BE162" i="6"/>
  <c r="AA162" i="6"/>
  <c r="Y162" i="6"/>
  <c r="W162" i="6"/>
  <c r="BF162" i="6"/>
  <c r="BK161" i="6"/>
  <c r="BI161" i="6"/>
  <c r="BH161" i="6"/>
  <c r="BG161" i="6"/>
  <c r="BE161" i="6"/>
  <c r="AA161" i="6"/>
  <c r="Y161" i="6"/>
  <c r="W161" i="6"/>
  <c r="BF161" i="6"/>
  <c r="BK160" i="6"/>
  <c r="BI160" i="6"/>
  <c r="BH160" i="6"/>
  <c r="BG160" i="6"/>
  <c r="BE160" i="6"/>
  <c r="AA160" i="6"/>
  <c r="Y160" i="6"/>
  <c r="W160" i="6"/>
  <c r="BF160" i="6"/>
  <c r="BK159" i="6"/>
  <c r="BI159" i="6"/>
  <c r="BH159" i="6"/>
  <c r="BG159" i="6"/>
  <c r="BE159" i="6"/>
  <c r="AA159" i="6"/>
  <c r="Y159" i="6"/>
  <c r="W159" i="6"/>
  <c r="BK158" i="6"/>
  <c r="AA158" i="6"/>
  <c r="W158" i="6"/>
  <c r="BK157" i="6"/>
  <c r="BI157" i="6"/>
  <c r="BH157" i="6"/>
  <c r="BG157" i="6"/>
  <c r="BF157" i="6"/>
  <c r="BE157" i="6"/>
  <c r="AA157" i="6"/>
  <c r="Y157" i="6"/>
  <c r="W157" i="6"/>
  <c r="BK156" i="6"/>
  <c r="BI156" i="6"/>
  <c r="BH156" i="6"/>
  <c r="BG156" i="6"/>
  <c r="BF156" i="6"/>
  <c r="BE156" i="6"/>
  <c r="AA156" i="6"/>
  <c r="Y156" i="6"/>
  <c r="W156" i="6"/>
  <c r="BK155" i="6"/>
  <c r="BI155" i="6"/>
  <c r="BH155" i="6"/>
  <c r="BG155" i="6"/>
  <c r="BE155" i="6"/>
  <c r="AA155" i="6"/>
  <c r="Y155" i="6"/>
  <c r="W155" i="6"/>
  <c r="BK154" i="6"/>
  <c r="BI154" i="6"/>
  <c r="BH154" i="6"/>
  <c r="BG154" i="6"/>
  <c r="BF154" i="6"/>
  <c r="BE154" i="6"/>
  <c r="AA154" i="6"/>
  <c r="Y154" i="6"/>
  <c r="W154" i="6"/>
  <c r="BK153" i="6"/>
  <c r="BI153" i="6"/>
  <c r="BH153" i="6"/>
  <c r="BG153" i="6"/>
  <c r="BF153" i="6"/>
  <c r="BE153" i="6"/>
  <c r="AA153" i="6"/>
  <c r="Y153" i="6"/>
  <c r="W153" i="6"/>
  <c r="BK152" i="6"/>
  <c r="BI152" i="6"/>
  <c r="BH152" i="6"/>
  <c r="BG152" i="6"/>
  <c r="BF152" i="6"/>
  <c r="BE152" i="6"/>
  <c r="AA152" i="6"/>
  <c r="Y152" i="6"/>
  <c r="W152" i="6"/>
  <c r="BK151" i="6"/>
  <c r="BI151" i="6"/>
  <c r="BH151" i="6"/>
  <c r="BG151" i="6"/>
  <c r="BE151" i="6"/>
  <c r="AA151" i="6"/>
  <c r="Y151" i="6"/>
  <c r="W151" i="6"/>
  <c r="BK150" i="6"/>
  <c r="BI150" i="6"/>
  <c r="BH150" i="6"/>
  <c r="BG150" i="6"/>
  <c r="BF150" i="6"/>
  <c r="BE150" i="6"/>
  <c r="AA150" i="6"/>
  <c r="Y150" i="6"/>
  <c r="W150" i="6"/>
  <c r="BK149" i="6"/>
  <c r="BI149" i="6"/>
  <c r="BH149" i="6"/>
  <c r="BG149" i="6"/>
  <c r="BF149" i="6"/>
  <c r="BE149" i="6"/>
  <c r="AA149" i="6"/>
  <c r="Y149" i="6"/>
  <c r="W149" i="6"/>
  <c r="BK148" i="6"/>
  <c r="BI148" i="6"/>
  <c r="BH148" i="6"/>
  <c r="BG148" i="6"/>
  <c r="BF148" i="6"/>
  <c r="BE148" i="6"/>
  <c r="AA148" i="6"/>
  <c r="Y148" i="6"/>
  <c r="W148" i="6"/>
  <c r="BK147" i="6"/>
  <c r="BI147" i="6"/>
  <c r="BH147" i="6"/>
  <c r="BG147" i="6"/>
  <c r="BE147" i="6"/>
  <c r="AA147" i="6"/>
  <c r="Y147" i="6"/>
  <c r="W147" i="6"/>
  <c r="BK146" i="6"/>
  <c r="BI146" i="6"/>
  <c r="BH146" i="6"/>
  <c r="BG146" i="6"/>
  <c r="BF146" i="6"/>
  <c r="BE146" i="6"/>
  <c r="AA146" i="6"/>
  <c r="Y146" i="6"/>
  <c r="W146" i="6"/>
  <c r="BK145" i="6"/>
  <c r="BI145" i="6"/>
  <c r="BH145" i="6"/>
  <c r="BG145" i="6"/>
  <c r="BF145" i="6"/>
  <c r="BE145" i="6"/>
  <c r="AA145" i="6"/>
  <c r="Y145" i="6"/>
  <c r="W145" i="6"/>
  <c r="BK144" i="6"/>
  <c r="BK143" i="6" s="1"/>
  <c r="BI144" i="6"/>
  <c r="BH144" i="6"/>
  <c r="BG144" i="6"/>
  <c r="BF144" i="6"/>
  <c r="BE144" i="6"/>
  <c r="AA144" i="6"/>
  <c r="Y144" i="6"/>
  <c r="W144" i="6"/>
  <c r="W143" i="6" s="1"/>
  <c r="W138" i="6" s="1"/>
  <c r="Y143" i="6"/>
  <c r="BK142" i="6"/>
  <c r="BI142" i="6"/>
  <c r="BH142" i="6"/>
  <c r="BG142" i="6"/>
  <c r="BE142" i="6"/>
  <c r="AA142" i="6"/>
  <c r="Y142" i="6"/>
  <c r="W142" i="6"/>
  <c r="BF142" i="6"/>
  <c r="BK141" i="6"/>
  <c r="BI141" i="6"/>
  <c r="H36" i="6" s="1"/>
  <c r="BH141" i="6"/>
  <c r="BG141" i="6"/>
  <c r="BE141" i="6"/>
  <c r="AA141" i="6"/>
  <c r="Y141" i="6"/>
  <c r="W141" i="6"/>
  <c r="BF141" i="6"/>
  <c r="BK140" i="6"/>
  <c r="BI140" i="6"/>
  <c r="BH140" i="6"/>
  <c r="BG140" i="6"/>
  <c r="BE140" i="6"/>
  <c r="M32" i="6" s="1"/>
  <c r="AA140" i="6"/>
  <c r="Y140" i="6"/>
  <c r="Y139" i="6" s="1"/>
  <c r="W140" i="6"/>
  <c r="BF140" i="6"/>
  <c r="BK139" i="6"/>
  <c r="AA139" i="6"/>
  <c r="W139" i="6"/>
  <c r="N139" i="6"/>
  <c r="F133" i="6"/>
  <c r="M131" i="6"/>
  <c r="F131" i="6"/>
  <c r="F129" i="6"/>
  <c r="F128" i="6"/>
  <c r="N116" i="6"/>
  <c r="N114" i="6"/>
  <c r="N112" i="6"/>
  <c r="N107" i="6"/>
  <c r="N106" i="6"/>
  <c r="N104" i="6"/>
  <c r="N102" i="6"/>
  <c r="N100" i="6"/>
  <c r="N98" i="6"/>
  <c r="N97" i="6"/>
  <c r="N96" i="6"/>
  <c r="N92" i="6"/>
  <c r="N90" i="6"/>
  <c r="F83" i="6"/>
  <c r="M81" i="6"/>
  <c r="F81" i="6"/>
  <c r="F79" i="6"/>
  <c r="F78" i="6"/>
  <c r="M28" i="6"/>
  <c r="O15" i="6"/>
  <c r="E15" i="6"/>
  <c r="F134" i="6" s="1"/>
  <c r="O14" i="6"/>
  <c r="F6" i="6"/>
  <c r="BK176" i="6" l="1"/>
  <c r="N176" i="6" s="1"/>
  <c r="N94" i="6" s="1"/>
  <c r="B12" i="3"/>
  <c r="B13" i="3" s="1"/>
  <c r="H34" i="6"/>
  <c r="H35" i="6"/>
  <c r="BF147" i="6"/>
  <c r="H33" i="6" s="1"/>
  <c r="H32" i="6"/>
  <c r="N91" i="6"/>
  <c r="BK138" i="6"/>
  <c r="Y138" i="6"/>
  <c r="Y181" i="6"/>
  <c r="Y297" i="6"/>
  <c r="N115" i="6"/>
  <c r="BK317" i="6"/>
  <c r="N113" i="6" s="1"/>
  <c r="Y158" i="6"/>
  <c r="N95" i="6"/>
  <c r="W177" i="6"/>
  <c r="F84" i="6"/>
  <c r="AA143" i="6"/>
  <c r="AA138" i="6" s="1"/>
  <c r="Y204" i="6"/>
  <c r="Y176" i="6" s="1"/>
  <c r="Y233" i="6"/>
  <c r="W236" i="6"/>
  <c r="Y270" i="6"/>
  <c r="Y285" i="6"/>
  <c r="W292" i="6"/>
  <c r="W309" i="6"/>
  <c r="AA317" i="6"/>
  <c r="Y318" i="6"/>
  <c r="Y317" i="6" s="1"/>
  <c r="M33" i="6" l="1"/>
  <c r="W176" i="6"/>
  <c r="W137" i="6" s="1"/>
  <c r="N138" i="6"/>
  <c r="N89" i="6" s="1"/>
  <c r="BK137" i="6"/>
  <c r="N137" i="6" s="1"/>
  <c r="N88" i="6" s="1"/>
  <c r="Y137" i="6"/>
  <c r="AA137" i="6"/>
  <c r="M27" i="6" l="1"/>
  <c r="M30" i="6" s="1"/>
  <c r="L38" i="6" s="1"/>
  <c r="L120" i="6"/>
  <c r="BK381" i="5" l="1"/>
  <c r="BI381" i="5"/>
  <c r="BH381" i="5"/>
  <c r="BG381" i="5"/>
  <c r="BE381" i="5"/>
  <c r="AA381" i="5"/>
  <c r="Y381" i="5"/>
  <c r="Y380" i="5" s="1"/>
  <c r="W381" i="5"/>
  <c r="BF381" i="5"/>
  <c r="BK380" i="5"/>
  <c r="AA380" i="5"/>
  <c r="W380" i="5"/>
  <c r="N380" i="5"/>
  <c r="BK379" i="5"/>
  <c r="BI379" i="5"/>
  <c r="BH379" i="5"/>
  <c r="BG379" i="5"/>
  <c r="BF379" i="5"/>
  <c r="BE379" i="5"/>
  <c r="AA379" i="5"/>
  <c r="Y379" i="5"/>
  <c r="W379" i="5"/>
  <c r="BK378" i="5"/>
  <c r="BI378" i="5"/>
  <c r="BH378" i="5"/>
  <c r="BG378" i="5"/>
  <c r="BE378" i="5"/>
  <c r="AA378" i="5"/>
  <c r="Y378" i="5"/>
  <c r="W378" i="5"/>
  <c r="BF378" i="5"/>
  <c r="BK377" i="5"/>
  <c r="BI377" i="5"/>
  <c r="BH377" i="5"/>
  <c r="BG377" i="5"/>
  <c r="BF377" i="5"/>
  <c r="BE377" i="5"/>
  <c r="AA377" i="5"/>
  <c r="Y377" i="5"/>
  <c r="W377" i="5"/>
  <c r="BK376" i="5"/>
  <c r="BI376" i="5"/>
  <c r="BH376" i="5"/>
  <c r="BG376" i="5"/>
  <c r="BE376" i="5"/>
  <c r="AA376" i="5"/>
  <c r="AA374" i="5" s="1"/>
  <c r="Y376" i="5"/>
  <c r="W376" i="5"/>
  <c r="BF376" i="5"/>
  <c r="BK375" i="5"/>
  <c r="BK374" i="5" s="1"/>
  <c r="N374" i="5" s="1"/>
  <c r="N115" i="5" s="1"/>
  <c r="BI375" i="5"/>
  <c r="BH375" i="5"/>
  <c r="BG375" i="5"/>
  <c r="BF375" i="5"/>
  <c r="BE375" i="5"/>
  <c r="AA375" i="5"/>
  <c r="Y375" i="5"/>
  <c r="W375" i="5"/>
  <c r="W374" i="5" s="1"/>
  <c r="Y374" i="5"/>
  <c r="BK373" i="5"/>
  <c r="BI373" i="5"/>
  <c r="BH373" i="5"/>
  <c r="BG373" i="5"/>
  <c r="BE373" i="5"/>
  <c r="AA373" i="5"/>
  <c r="Y373" i="5"/>
  <c r="W373" i="5"/>
  <c r="BF373" i="5"/>
  <c r="BK372" i="5"/>
  <c r="BI372" i="5"/>
  <c r="BH372" i="5"/>
  <c r="BG372" i="5"/>
  <c r="BF372" i="5"/>
  <c r="BE372" i="5"/>
  <c r="AA372" i="5"/>
  <c r="Y372" i="5"/>
  <c r="W372" i="5"/>
  <c r="BK371" i="5"/>
  <c r="BI371" i="5"/>
  <c r="BH371" i="5"/>
  <c r="BG371" i="5"/>
  <c r="BE371" i="5"/>
  <c r="AA371" i="5"/>
  <c r="Y371" i="5"/>
  <c r="W371" i="5"/>
  <c r="BF371" i="5"/>
  <c r="BK370" i="5"/>
  <c r="BI370" i="5"/>
  <c r="BH370" i="5"/>
  <c r="BG370" i="5"/>
  <c r="BF370" i="5"/>
  <c r="BE370" i="5"/>
  <c r="AA370" i="5"/>
  <c r="Y370" i="5"/>
  <c r="W370" i="5"/>
  <c r="BK369" i="5"/>
  <c r="BI369" i="5"/>
  <c r="BH369" i="5"/>
  <c r="BG369" i="5"/>
  <c r="BE369" i="5"/>
  <c r="AA369" i="5"/>
  <c r="Y369" i="5"/>
  <c r="W369" i="5"/>
  <c r="BF369" i="5"/>
  <c r="BK368" i="5"/>
  <c r="BI368" i="5"/>
  <c r="BH368" i="5"/>
  <c r="BG368" i="5"/>
  <c r="BF368" i="5"/>
  <c r="BE368" i="5"/>
  <c r="AA368" i="5"/>
  <c r="Y368" i="5"/>
  <c r="W368" i="5"/>
  <c r="BK367" i="5"/>
  <c r="BI367" i="5"/>
  <c r="BH367" i="5"/>
  <c r="BG367" i="5"/>
  <c r="BE367" i="5"/>
  <c r="AA367" i="5"/>
  <c r="Y367" i="5"/>
  <c r="W367" i="5"/>
  <c r="BF367" i="5"/>
  <c r="BK366" i="5"/>
  <c r="BI366" i="5"/>
  <c r="BH366" i="5"/>
  <c r="BG366" i="5"/>
  <c r="BF366" i="5"/>
  <c r="BE366" i="5"/>
  <c r="AA366" i="5"/>
  <c r="Y366" i="5"/>
  <c r="W366" i="5"/>
  <c r="BK365" i="5"/>
  <c r="BI365" i="5"/>
  <c r="BH365" i="5"/>
  <c r="BG365" i="5"/>
  <c r="BE365" i="5"/>
  <c r="AA365" i="5"/>
  <c r="Y365" i="5"/>
  <c r="W365" i="5"/>
  <c r="BF365" i="5"/>
  <c r="BK364" i="5"/>
  <c r="BI364" i="5"/>
  <c r="BH364" i="5"/>
  <c r="BG364" i="5"/>
  <c r="BF364" i="5"/>
  <c r="BE364" i="5"/>
  <c r="AA364" i="5"/>
  <c r="Y364" i="5"/>
  <c r="W364" i="5"/>
  <c r="BK363" i="5"/>
  <c r="BI363" i="5"/>
  <c r="BH363" i="5"/>
  <c r="BG363" i="5"/>
  <c r="BE363" i="5"/>
  <c r="AA363" i="5"/>
  <c r="Y363" i="5"/>
  <c r="W363" i="5"/>
  <c r="BF363" i="5"/>
  <c r="BK362" i="5"/>
  <c r="BI362" i="5"/>
  <c r="BH362" i="5"/>
  <c r="BG362" i="5"/>
  <c r="BF362" i="5"/>
  <c r="BE362" i="5"/>
  <c r="AA362" i="5"/>
  <c r="Y362" i="5"/>
  <c r="W362" i="5"/>
  <c r="BK361" i="5"/>
  <c r="BI361" i="5"/>
  <c r="BH361" i="5"/>
  <c r="BG361" i="5"/>
  <c r="BE361" i="5"/>
  <c r="AA361" i="5"/>
  <c r="Y361" i="5"/>
  <c r="W361" i="5"/>
  <c r="BF361" i="5"/>
  <c r="BK360" i="5"/>
  <c r="BI360" i="5"/>
  <c r="BH360" i="5"/>
  <c r="BG360" i="5"/>
  <c r="BF360" i="5"/>
  <c r="BE360" i="5"/>
  <c r="AA360" i="5"/>
  <c r="Y360" i="5"/>
  <c r="W360" i="5"/>
  <c r="BK359" i="5"/>
  <c r="BI359" i="5"/>
  <c r="BH359" i="5"/>
  <c r="BG359" i="5"/>
  <c r="BE359" i="5"/>
  <c r="AA359" i="5"/>
  <c r="Y359" i="5"/>
  <c r="W359" i="5"/>
  <c r="BF359" i="5"/>
  <c r="BK358" i="5"/>
  <c r="BI358" i="5"/>
  <c r="BH358" i="5"/>
  <c r="BG358" i="5"/>
  <c r="BF358" i="5"/>
  <c r="BE358" i="5"/>
  <c r="AA358" i="5"/>
  <c r="Y358" i="5"/>
  <c r="W358" i="5"/>
  <c r="BK357" i="5"/>
  <c r="BI357" i="5"/>
  <c r="BH357" i="5"/>
  <c r="BG357" i="5"/>
  <c r="BE357" i="5"/>
  <c r="AA357" i="5"/>
  <c r="Y357" i="5"/>
  <c r="W357" i="5"/>
  <c r="BF357" i="5"/>
  <c r="BK356" i="5"/>
  <c r="BI356" i="5"/>
  <c r="BH356" i="5"/>
  <c r="BG356" i="5"/>
  <c r="BF356" i="5"/>
  <c r="BE356" i="5"/>
  <c r="AA356" i="5"/>
  <c r="Y356" i="5"/>
  <c r="W356" i="5"/>
  <c r="BK355" i="5"/>
  <c r="BI355" i="5"/>
  <c r="BH355" i="5"/>
  <c r="BG355" i="5"/>
  <c r="BE355" i="5"/>
  <c r="AA355" i="5"/>
  <c r="Y355" i="5"/>
  <c r="W355" i="5"/>
  <c r="BF355" i="5"/>
  <c r="BK354" i="5"/>
  <c r="BI354" i="5"/>
  <c r="BH354" i="5"/>
  <c r="BG354" i="5"/>
  <c r="BF354" i="5"/>
  <c r="BE354" i="5"/>
  <c r="AA354" i="5"/>
  <c r="Y354" i="5"/>
  <c r="W354" i="5"/>
  <c r="BK353" i="5"/>
  <c r="BI353" i="5"/>
  <c r="BH353" i="5"/>
  <c r="BG353" i="5"/>
  <c r="BE353" i="5"/>
  <c r="AA353" i="5"/>
  <c r="Y353" i="5"/>
  <c r="W353" i="5"/>
  <c r="BF353" i="5"/>
  <c r="BK352" i="5"/>
  <c r="BI352" i="5"/>
  <c r="BH352" i="5"/>
  <c r="BG352" i="5"/>
  <c r="BF352" i="5"/>
  <c r="BE352" i="5"/>
  <c r="AA352" i="5"/>
  <c r="Y352" i="5"/>
  <c r="W352" i="5"/>
  <c r="BK351" i="5"/>
  <c r="BI351" i="5"/>
  <c r="BH351" i="5"/>
  <c r="BG351" i="5"/>
  <c r="BE351" i="5"/>
  <c r="AA351" i="5"/>
  <c r="Y351" i="5"/>
  <c r="W351" i="5"/>
  <c r="BF351" i="5"/>
  <c r="BK350" i="5"/>
  <c r="BI350" i="5"/>
  <c r="BH350" i="5"/>
  <c r="BG350" i="5"/>
  <c r="BF350" i="5"/>
  <c r="BE350" i="5"/>
  <c r="AA350" i="5"/>
  <c r="Y350" i="5"/>
  <c r="W350" i="5"/>
  <c r="BK349" i="5"/>
  <c r="BI349" i="5"/>
  <c r="BH349" i="5"/>
  <c r="BG349" i="5"/>
  <c r="BE349" i="5"/>
  <c r="AA349" i="5"/>
  <c r="Y349" i="5"/>
  <c r="W349" i="5"/>
  <c r="BF349" i="5"/>
  <c r="BK348" i="5"/>
  <c r="BI348" i="5"/>
  <c r="BH348" i="5"/>
  <c r="BG348" i="5"/>
  <c r="BF348" i="5"/>
  <c r="BE348" i="5"/>
  <c r="AA348" i="5"/>
  <c r="Y348" i="5"/>
  <c r="W348" i="5"/>
  <c r="BK347" i="5"/>
  <c r="BI347" i="5"/>
  <c r="BH347" i="5"/>
  <c r="BG347" i="5"/>
  <c r="BE347" i="5"/>
  <c r="AA347" i="5"/>
  <c r="Y347" i="5"/>
  <c r="W347" i="5"/>
  <c r="BF347" i="5"/>
  <c r="BK346" i="5"/>
  <c r="BI346" i="5"/>
  <c r="BH346" i="5"/>
  <c r="BG346" i="5"/>
  <c r="BF346" i="5"/>
  <c r="BE346" i="5"/>
  <c r="AA346" i="5"/>
  <c r="Y346" i="5"/>
  <c r="W346" i="5"/>
  <c r="BK345" i="5"/>
  <c r="BI345" i="5"/>
  <c r="BH345" i="5"/>
  <c r="BG345" i="5"/>
  <c r="BE345" i="5"/>
  <c r="AA345" i="5"/>
  <c r="Y345" i="5"/>
  <c r="W345" i="5"/>
  <c r="BF345" i="5"/>
  <c r="BK344" i="5"/>
  <c r="BI344" i="5"/>
  <c r="BH344" i="5"/>
  <c r="BG344" i="5"/>
  <c r="BF344" i="5"/>
  <c r="BE344" i="5"/>
  <c r="AA344" i="5"/>
  <c r="Y344" i="5"/>
  <c r="W344" i="5"/>
  <c r="BK343" i="5"/>
  <c r="BI343" i="5"/>
  <c r="BH343" i="5"/>
  <c r="BG343" i="5"/>
  <c r="BE343" i="5"/>
  <c r="AA343" i="5"/>
  <c r="Y343" i="5"/>
  <c r="W343" i="5"/>
  <c r="BF343" i="5"/>
  <c r="BK342" i="5"/>
  <c r="BI342" i="5"/>
  <c r="BH342" i="5"/>
  <c r="BG342" i="5"/>
  <c r="BF342" i="5"/>
  <c r="BE342" i="5"/>
  <c r="AA342" i="5"/>
  <c r="Y342" i="5"/>
  <c r="W342" i="5"/>
  <c r="BK341" i="5"/>
  <c r="BI341" i="5"/>
  <c r="BH341" i="5"/>
  <c r="BG341" i="5"/>
  <c r="BE341" i="5"/>
  <c r="AA341" i="5"/>
  <c r="Y341" i="5"/>
  <c r="W341" i="5"/>
  <c r="BF341" i="5"/>
  <c r="BK340" i="5"/>
  <c r="BI340" i="5"/>
  <c r="BH340" i="5"/>
  <c r="BG340" i="5"/>
  <c r="BF340" i="5"/>
  <c r="BE340" i="5"/>
  <c r="AA340" i="5"/>
  <c r="Y340" i="5"/>
  <c r="W340" i="5"/>
  <c r="BK339" i="5"/>
  <c r="BI339" i="5"/>
  <c r="BH339" i="5"/>
  <c r="BG339" i="5"/>
  <c r="BE339" i="5"/>
  <c r="AA339" i="5"/>
  <c r="Y339" i="5"/>
  <c r="W339" i="5"/>
  <c r="BF339" i="5"/>
  <c r="BK338" i="5"/>
  <c r="BI338" i="5"/>
  <c r="BH338" i="5"/>
  <c r="BG338" i="5"/>
  <c r="BF338" i="5"/>
  <c r="BE338" i="5"/>
  <c r="AA338" i="5"/>
  <c r="Y338" i="5"/>
  <c r="W338" i="5"/>
  <c r="BK337" i="5"/>
  <c r="BI337" i="5"/>
  <c r="BH337" i="5"/>
  <c r="BG337" i="5"/>
  <c r="BE337" i="5"/>
  <c r="AA337" i="5"/>
  <c r="Y337" i="5"/>
  <c r="W337" i="5"/>
  <c r="BF337" i="5"/>
  <c r="BK336" i="5"/>
  <c r="BI336" i="5"/>
  <c r="BH336" i="5"/>
  <c r="BG336" i="5"/>
  <c r="BF336" i="5"/>
  <c r="BE336" i="5"/>
  <c r="AA336" i="5"/>
  <c r="Y336" i="5"/>
  <c r="W336" i="5"/>
  <c r="BK335" i="5"/>
  <c r="BI335" i="5"/>
  <c r="BH335" i="5"/>
  <c r="BG335" i="5"/>
  <c r="BE335" i="5"/>
  <c r="AA335" i="5"/>
  <c r="Y335" i="5"/>
  <c r="W335" i="5"/>
  <c r="BF335" i="5"/>
  <c r="BK334" i="5"/>
  <c r="BI334" i="5"/>
  <c r="BH334" i="5"/>
  <c r="BG334" i="5"/>
  <c r="BF334" i="5"/>
  <c r="BE334" i="5"/>
  <c r="AA334" i="5"/>
  <c r="Y334" i="5"/>
  <c r="W334" i="5"/>
  <c r="BK333" i="5"/>
  <c r="BI333" i="5"/>
  <c r="BH333" i="5"/>
  <c r="BG333" i="5"/>
  <c r="BE333" i="5"/>
  <c r="AA333" i="5"/>
  <c r="Y333" i="5"/>
  <c r="W333" i="5"/>
  <c r="BF333" i="5"/>
  <c r="BK332" i="5"/>
  <c r="BI332" i="5"/>
  <c r="BH332" i="5"/>
  <c r="BG332" i="5"/>
  <c r="BF332" i="5"/>
  <c r="BE332" i="5"/>
  <c r="AA332" i="5"/>
  <c r="Y332" i="5"/>
  <c r="W332" i="5"/>
  <c r="BK331" i="5"/>
  <c r="BI331" i="5"/>
  <c r="BH331" i="5"/>
  <c r="BG331" i="5"/>
  <c r="BE331" i="5"/>
  <c r="AA331" i="5"/>
  <c r="Y331" i="5"/>
  <c r="W331" i="5"/>
  <c r="BF331" i="5"/>
  <c r="BK330" i="5"/>
  <c r="BI330" i="5"/>
  <c r="BH330" i="5"/>
  <c r="BG330" i="5"/>
  <c r="BF330" i="5"/>
  <c r="BE330" i="5"/>
  <c r="AA330" i="5"/>
  <c r="Y330" i="5"/>
  <c r="W330" i="5"/>
  <c r="BK329" i="5"/>
  <c r="BI329" i="5"/>
  <c r="BH329" i="5"/>
  <c r="BG329" i="5"/>
  <c r="BE329" i="5"/>
  <c r="AA329" i="5"/>
  <c r="Y329" i="5"/>
  <c r="W329" i="5"/>
  <c r="BF329" i="5"/>
  <c r="BK328" i="5"/>
  <c r="BI328" i="5"/>
  <c r="BH328" i="5"/>
  <c r="BG328" i="5"/>
  <c r="BF328" i="5"/>
  <c r="BE328" i="5"/>
  <c r="AA328" i="5"/>
  <c r="Y328" i="5"/>
  <c r="W328" i="5"/>
  <c r="BK327" i="5"/>
  <c r="BI327" i="5"/>
  <c r="BH327" i="5"/>
  <c r="BG327" i="5"/>
  <c r="BE327" i="5"/>
  <c r="AA327" i="5"/>
  <c r="Y327" i="5"/>
  <c r="W327" i="5"/>
  <c r="BF327" i="5"/>
  <c r="BK326" i="5"/>
  <c r="BI326" i="5"/>
  <c r="BH326" i="5"/>
  <c r="BG326" i="5"/>
  <c r="BF326" i="5"/>
  <c r="BE326" i="5"/>
  <c r="AA326" i="5"/>
  <c r="Y326" i="5"/>
  <c r="W326" i="5"/>
  <c r="BK325" i="5"/>
  <c r="BI325" i="5"/>
  <c r="BH325" i="5"/>
  <c r="BG325" i="5"/>
  <c r="BE325" i="5"/>
  <c r="AA325" i="5"/>
  <c r="Y325" i="5"/>
  <c r="W325" i="5"/>
  <c r="BF325" i="5"/>
  <c r="BK324" i="5"/>
  <c r="BI324" i="5"/>
  <c r="BH324" i="5"/>
  <c r="BG324" i="5"/>
  <c r="BF324" i="5"/>
  <c r="BE324" i="5"/>
  <c r="AA324" i="5"/>
  <c r="Y324" i="5"/>
  <c r="W324" i="5"/>
  <c r="BK323" i="5"/>
  <c r="BI323" i="5"/>
  <c r="BH323" i="5"/>
  <c r="BG323" i="5"/>
  <c r="BE323" i="5"/>
  <c r="AA323" i="5"/>
  <c r="Y323" i="5"/>
  <c r="W323" i="5"/>
  <c r="BF323" i="5"/>
  <c r="BK322" i="5"/>
  <c r="BI322" i="5"/>
  <c r="BH322" i="5"/>
  <c r="BG322" i="5"/>
  <c r="BF322" i="5"/>
  <c r="BE322" i="5"/>
  <c r="AA322" i="5"/>
  <c r="Y322" i="5"/>
  <c r="W322" i="5"/>
  <c r="BK321" i="5"/>
  <c r="BI321" i="5"/>
  <c r="BH321" i="5"/>
  <c r="BG321" i="5"/>
  <c r="BE321" i="5"/>
  <c r="AA321" i="5"/>
  <c r="Y321" i="5"/>
  <c r="W321" i="5"/>
  <c r="BF321" i="5"/>
  <c r="BK320" i="5"/>
  <c r="BI320" i="5"/>
  <c r="BH320" i="5"/>
  <c r="BG320" i="5"/>
  <c r="BF320" i="5"/>
  <c r="BE320" i="5"/>
  <c r="AA320" i="5"/>
  <c r="Y320" i="5"/>
  <c r="W320" i="5"/>
  <c r="BK319" i="5"/>
  <c r="BI319" i="5"/>
  <c r="BH319" i="5"/>
  <c r="BG319" i="5"/>
  <c r="BE319" i="5"/>
  <c r="AA319" i="5"/>
  <c r="AA318" i="5" s="1"/>
  <c r="Y319" i="5"/>
  <c r="W319" i="5"/>
  <c r="BF319" i="5"/>
  <c r="W318" i="5"/>
  <c r="BK316" i="5"/>
  <c r="BI316" i="5"/>
  <c r="BH316" i="5"/>
  <c r="BG316" i="5"/>
  <c r="BE316" i="5"/>
  <c r="AA316" i="5"/>
  <c r="Y316" i="5"/>
  <c r="W316" i="5"/>
  <c r="BF316" i="5"/>
  <c r="BK315" i="5"/>
  <c r="BI315" i="5"/>
  <c r="BH315" i="5"/>
  <c r="BG315" i="5"/>
  <c r="BF315" i="5"/>
  <c r="BE315" i="5"/>
  <c r="AA315" i="5"/>
  <c r="Y315" i="5"/>
  <c r="Y314" i="5" s="1"/>
  <c r="W315" i="5"/>
  <c r="W314" i="5" s="1"/>
  <c r="BK314" i="5"/>
  <c r="AA314" i="5"/>
  <c r="N314" i="5"/>
  <c r="BK313" i="5"/>
  <c r="BI313" i="5"/>
  <c r="BH313" i="5"/>
  <c r="BG313" i="5"/>
  <c r="BF313" i="5"/>
  <c r="BE313" i="5"/>
  <c r="AA313" i="5"/>
  <c r="Y313" i="5"/>
  <c r="W313" i="5"/>
  <c r="BK312" i="5"/>
  <c r="BI312" i="5"/>
  <c r="BH312" i="5"/>
  <c r="BG312" i="5"/>
  <c r="BE312" i="5"/>
  <c r="AA312" i="5"/>
  <c r="Y312" i="5"/>
  <c r="W312" i="5"/>
  <c r="BF312" i="5"/>
  <c r="BK311" i="5"/>
  <c r="BK309" i="5" s="1"/>
  <c r="BI311" i="5"/>
  <c r="BH311" i="5"/>
  <c r="BG311" i="5"/>
  <c r="BF311" i="5"/>
  <c r="BE311" i="5"/>
  <c r="AA311" i="5"/>
  <c r="Y311" i="5"/>
  <c r="W311" i="5"/>
  <c r="W309" i="5" s="1"/>
  <c r="BK310" i="5"/>
  <c r="BI310" i="5"/>
  <c r="BH310" i="5"/>
  <c r="BG310" i="5"/>
  <c r="BE310" i="5"/>
  <c r="AA310" i="5"/>
  <c r="Y310" i="5"/>
  <c r="Y309" i="5" s="1"/>
  <c r="W310" i="5"/>
  <c r="BF310" i="5"/>
  <c r="N309" i="5"/>
  <c r="N111" i="5" s="1"/>
  <c r="BK308" i="5"/>
  <c r="BI308" i="5"/>
  <c r="BH308" i="5"/>
  <c r="BG308" i="5"/>
  <c r="BF308" i="5"/>
  <c r="BE308" i="5"/>
  <c r="AA308" i="5"/>
  <c r="Y308" i="5"/>
  <c r="W308" i="5"/>
  <c r="BK307" i="5"/>
  <c r="BI307" i="5"/>
  <c r="BH307" i="5"/>
  <c r="BG307" i="5"/>
  <c r="BE307" i="5"/>
  <c r="AA307" i="5"/>
  <c r="Y307" i="5"/>
  <c r="W307" i="5"/>
  <c r="BF307" i="5"/>
  <c r="BK306" i="5"/>
  <c r="BI306" i="5"/>
  <c r="BH306" i="5"/>
  <c r="BG306" i="5"/>
  <c r="BF306" i="5"/>
  <c r="BE306" i="5"/>
  <c r="AA306" i="5"/>
  <c r="Y306" i="5"/>
  <c r="W306" i="5"/>
  <c r="BK305" i="5"/>
  <c r="BI305" i="5"/>
  <c r="BH305" i="5"/>
  <c r="BG305" i="5"/>
  <c r="BE305" i="5"/>
  <c r="AA305" i="5"/>
  <c r="Y305" i="5"/>
  <c r="W305" i="5"/>
  <c r="BF305" i="5"/>
  <c r="BK304" i="5"/>
  <c r="BI304" i="5"/>
  <c r="BH304" i="5"/>
  <c r="BG304" i="5"/>
  <c r="BF304" i="5"/>
  <c r="BE304" i="5"/>
  <c r="AA304" i="5"/>
  <c r="Y304" i="5"/>
  <c r="W304" i="5"/>
  <c r="BK303" i="5"/>
  <c r="BI303" i="5"/>
  <c r="BH303" i="5"/>
  <c r="BG303" i="5"/>
  <c r="BE303" i="5"/>
  <c r="AA303" i="5"/>
  <c r="Y303" i="5"/>
  <c r="W303" i="5"/>
  <c r="BF303" i="5"/>
  <c r="BK302" i="5"/>
  <c r="BI302" i="5"/>
  <c r="BH302" i="5"/>
  <c r="BG302" i="5"/>
  <c r="BF302" i="5"/>
  <c r="BE302" i="5"/>
  <c r="AA302" i="5"/>
  <c r="Y302" i="5"/>
  <c r="W302" i="5"/>
  <c r="BK301" i="5"/>
  <c r="BI301" i="5"/>
  <c r="BH301" i="5"/>
  <c r="BG301" i="5"/>
  <c r="BE301" i="5"/>
  <c r="AA301" i="5"/>
  <c r="Y301" i="5"/>
  <c r="W301" i="5"/>
  <c r="BF301" i="5"/>
  <c r="BK300" i="5"/>
  <c r="BI300" i="5"/>
  <c r="BH300" i="5"/>
  <c r="BG300" i="5"/>
  <c r="BF300" i="5"/>
  <c r="BE300" i="5"/>
  <c r="AA300" i="5"/>
  <c r="Y300" i="5"/>
  <c r="W300" i="5"/>
  <c r="BK299" i="5"/>
  <c r="BI299" i="5"/>
  <c r="BH299" i="5"/>
  <c r="BG299" i="5"/>
  <c r="BE299" i="5"/>
  <c r="AA299" i="5"/>
  <c r="Y299" i="5"/>
  <c r="W299" i="5"/>
  <c r="BF299" i="5"/>
  <c r="BK298" i="5"/>
  <c r="BI298" i="5"/>
  <c r="BH298" i="5"/>
  <c r="BG298" i="5"/>
  <c r="BF298" i="5"/>
  <c r="BE298" i="5"/>
  <c r="AA298" i="5"/>
  <c r="Y298" i="5"/>
  <c r="W298" i="5"/>
  <c r="BK297" i="5"/>
  <c r="N297" i="5" s="1"/>
  <c r="N110" i="5" s="1"/>
  <c r="AA297" i="5"/>
  <c r="BK296" i="5"/>
  <c r="BI296" i="5"/>
  <c r="BH296" i="5"/>
  <c r="BG296" i="5"/>
  <c r="BF296" i="5"/>
  <c r="BE296" i="5"/>
  <c r="AA296" i="5"/>
  <c r="Y296" i="5"/>
  <c r="W296" i="5"/>
  <c r="BK295" i="5"/>
  <c r="BI295" i="5"/>
  <c r="BH295" i="5"/>
  <c r="BG295" i="5"/>
  <c r="BE295" i="5"/>
  <c r="AA295" i="5"/>
  <c r="Y295" i="5"/>
  <c r="W295" i="5"/>
  <c r="BF295" i="5"/>
  <c r="BK294" i="5"/>
  <c r="BI294" i="5"/>
  <c r="BH294" i="5"/>
  <c r="BG294" i="5"/>
  <c r="BE294" i="5"/>
  <c r="AA294" i="5"/>
  <c r="Y294" i="5"/>
  <c r="W294" i="5"/>
  <c r="BF294" i="5"/>
  <c r="BK293" i="5"/>
  <c r="BI293" i="5"/>
  <c r="BH293" i="5"/>
  <c r="BG293" i="5"/>
  <c r="BE293" i="5"/>
  <c r="AA293" i="5"/>
  <c r="AA292" i="5" s="1"/>
  <c r="Y293" i="5"/>
  <c r="W293" i="5"/>
  <c r="BF293" i="5"/>
  <c r="BK292" i="5"/>
  <c r="N292" i="5" s="1"/>
  <c r="W292" i="5"/>
  <c r="BK291" i="5"/>
  <c r="BI291" i="5"/>
  <c r="BH291" i="5"/>
  <c r="BG291" i="5"/>
  <c r="BF291" i="5"/>
  <c r="BE291" i="5"/>
  <c r="AA291" i="5"/>
  <c r="Y291" i="5"/>
  <c r="W291" i="5"/>
  <c r="BK290" i="5"/>
  <c r="BI290" i="5"/>
  <c r="BH290" i="5"/>
  <c r="BG290" i="5"/>
  <c r="BE290" i="5"/>
  <c r="AA290" i="5"/>
  <c r="Y290" i="5"/>
  <c r="W290" i="5"/>
  <c r="BF290" i="5"/>
  <c r="BK289" i="5"/>
  <c r="BK285" i="5" s="1"/>
  <c r="N285" i="5" s="1"/>
  <c r="N108" i="5" s="1"/>
  <c r="BI289" i="5"/>
  <c r="BH289" i="5"/>
  <c r="BG289" i="5"/>
  <c r="BF289" i="5"/>
  <c r="BE289" i="5"/>
  <c r="AA289" i="5"/>
  <c r="Y289" i="5"/>
  <c r="W289" i="5"/>
  <c r="BK288" i="5"/>
  <c r="BI288" i="5"/>
  <c r="BH288" i="5"/>
  <c r="BG288" i="5"/>
  <c r="BE288" i="5"/>
  <c r="AA288" i="5"/>
  <c r="Y288" i="5"/>
  <c r="W288" i="5"/>
  <c r="BF288" i="5"/>
  <c r="BK287" i="5"/>
  <c r="BI287" i="5"/>
  <c r="BH287" i="5"/>
  <c r="BG287" i="5"/>
  <c r="BF287" i="5"/>
  <c r="BE287" i="5"/>
  <c r="AA287" i="5"/>
  <c r="Y287" i="5"/>
  <c r="Y285" i="5" s="1"/>
  <c r="W287" i="5"/>
  <c r="BK286" i="5"/>
  <c r="BI286" i="5"/>
  <c r="BH286" i="5"/>
  <c r="BG286" i="5"/>
  <c r="BE286" i="5"/>
  <c r="AA286" i="5"/>
  <c r="Y286" i="5"/>
  <c r="W286" i="5"/>
  <c r="BF286" i="5"/>
  <c r="BK284" i="5"/>
  <c r="BI284" i="5"/>
  <c r="BH284" i="5"/>
  <c r="BG284" i="5"/>
  <c r="BE284" i="5"/>
  <c r="AA284" i="5"/>
  <c r="Y284" i="5"/>
  <c r="W284" i="5"/>
  <c r="BF284" i="5"/>
  <c r="BK283" i="5"/>
  <c r="BI283" i="5"/>
  <c r="BH283" i="5"/>
  <c r="BG283" i="5"/>
  <c r="BE283" i="5"/>
  <c r="AA283" i="5"/>
  <c r="Y283" i="5"/>
  <c r="W283" i="5"/>
  <c r="BF283" i="5"/>
  <c r="BK282" i="5"/>
  <c r="BI282" i="5"/>
  <c r="BH282" i="5"/>
  <c r="BG282" i="5"/>
  <c r="BE282" i="5"/>
  <c r="AA282" i="5"/>
  <c r="AA274" i="5" s="1"/>
  <c r="Y282" i="5"/>
  <c r="W282" i="5"/>
  <c r="BF282" i="5"/>
  <c r="BK281" i="5"/>
  <c r="BI281" i="5"/>
  <c r="BH281" i="5"/>
  <c r="BG281" i="5"/>
  <c r="BF281" i="5"/>
  <c r="BE281" i="5"/>
  <c r="AA281" i="5"/>
  <c r="Y281" i="5"/>
  <c r="W281" i="5"/>
  <c r="BK280" i="5"/>
  <c r="BI280" i="5"/>
  <c r="BH280" i="5"/>
  <c r="BG280" i="5"/>
  <c r="BE280" i="5"/>
  <c r="AA280" i="5"/>
  <c r="Y280" i="5"/>
  <c r="W280" i="5"/>
  <c r="BF280" i="5"/>
  <c r="BK279" i="5"/>
  <c r="BI279" i="5"/>
  <c r="BH279" i="5"/>
  <c r="BG279" i="5"/>
  <c r="BE279" i="5"/>
  <c r="AA279" i="5"/>
  <c r="Y279" i="5"/>
  <c r="W279" i="5"/>
  <c r="BF279" i="5"/>
  <c r="BK278" i="5"/>
  <c r="BI278" i="5"/>
  <c r="BH278" i="5"/>
  <c r="BG278" i="5"/>
  <c r="BE278" i="5"/>
  <c r="AA278" i="5"/>
  <c r="Y278" i="5"/>
  <c r="W278" i="5"/>
  <c r="BF278" i="5"/>
  <c r="BK277" i="5"/>
  <c r="BI277" i="5"/>
  <c r="BH277" i="5"/>
  <c r="BG277" i="5"/>
  <c r="BE277" i="5"/>
  <c r="AA277" i="5"/>
  <c r="Y277" i="5"/>
  <c r="W277" i="5"/>
  <c r="W274" i="5" s="1"/>
  <c r="BF277" i="5"/>
  <c r="BK276" i="5"/>
  <c r="BI276" i="5"/>
  <c r="BH276" i="5"/>
  <c r="BG276" i="5"/>
  <c r="BE276" i="5"/>
  <c r="AA276" i="5"/>
  <c r="Y276" i="5"/>
  <c r="W276" i="5"/>
  <c r="BF276" i="5"/>
  <c r="BK275" i="5"/>
  <c r="BI275" i="5"/>
  <c r="BH275" i="5"/>
  <c r="BG275" i="5"/>
  <c r="BE275" i="5"/>
  <c r="AA275" i="5"/>
  <c r="Y275" i="5"/>
  <c r="W275" i="5"/>
  <c r="BF275" i="5"/>
  <c r="Y274" i="5"/>
  <c r="BK273" i="5"/>
  <c r="BI273" i="5"/>
  <c r="BH273" i="5"/>
  <c r="BG273" i="5"/>
  <c r="BE273" i="5"/>
  <c r="AA273" i="5"/>
  <c r="Y273" i="5"/>
  <c r="W273" i="5"/>
  <c r="BF273" i="5"/>
  <c r="BK272" i="5"/>
  <c r="BK270" i="5" s="1"/>
  <c r="N270" i="5" s="1"/>
  <c r="N106" i="5" s="1"/>
  <c r="BI272" i="5"/>
  <c r="BH272" i="5"/>
  <c r="BG272" i="5"/>
  <c r="BF272" i="5"/>
  <c r="BE272" i="5"/>
  <c r="AA272" i="5"/>
  <c r="Y272" i="5"/>
  <c r="Y270" i="5" s="1"/>
  <c r="W272" i="5"/>
  <c r="W270" i="5" s="1"/>
  <c r="BK271" i="5"/>
  <c r="BI271" i="5"/>
  <c r="BH271" i="5"/>
  <c r="BG271" i="5"/>
  <c r="BE271" i="5"/>
  <c r="AA271" i="5"/>
  <c r="Y271" i="5"/>
  <c r="W271" i="5"/>
  <c r="BF271" i="5"/>
  <c r="BK269" i="5"/>
  <c r="BI269" i="5"/>
  <c r="BH269" i="5"/>
  <c r="BG269" i="5"/>
  <c r="BE269" i="5"/>
  <c r="AA269" i="5"/>
  <c r="Y269" i="5"/>
  <c r="W269" i="5"/>
  <c r="BF269" i="5"/>
  <c r="BK268" i="5"/>
  <c r="BI268" i="5"/>
  <c r="BH268" i="5"/>
  <c r="BG268" i="5"/>
  <c r="BE268" i="5"/>
  <c r="AA268" i="5"/>
  <c r="Y268" i="5"/>
  <c r="W268" i="5"/>
  <c r="BF268" i="5"/>
  <c r="BK267" i="5"/>
  <c r="BI267" i="5"/>
  <c r="BH267" i="5"/>
  <c r="BG267" i="5"/>
  <c r="BE267" i="5"/>
  <c r="AA267" i="5"/>
  <c r="Y267" i="5"/>
  <c r="W267" i="5"/>
  <c r="BF267" i="5"/>
  <c r="BK266" i="5"/>
  <c r="BI266" i="5"/>
  <c r="BH266" i="5"/>
  <c r="BG266" i="5"/>
  <c r="BF266" i="5"/>
  <c r="BE266" i="5"/>
  <c r="AA266" i="5"/>
  <c r="Y266" i="5"/>
  <c r="W266" i="5"/>
  <c r="BK265" i="5"/>
  <c r="BI265" i="5"/>
  <c r="BH265" i="5"/>
  <c r="BG265" i="5"/>
  <c r="BE265" i="5"/>
  <c r="AA265" i="5"/>
  <c r="Y265" i="5"/>
  <c r="W265" i="5"/>
  <c r="BF265" i="5"/>
  <c r="BK264" i="5"/>
  <c r="BI264" i="5"/>
  <c r="BH264" i="5"/>
  <c r="BG264" i="5"/>
  <c r="BE264" i="5"/>
  <c r="AA264" i="5"/>
  <c r="Y264" i="5"/>
  <c r="W264" i="5"/>
  <c r="BF264" i="5"/>
  <c r="BK263" i="5"/>
  <c r="BI263" i="5"/>
  <c r="BH263" i="5"/>
  <c r="BG263" i="5"/>
  <c r="BE263" i="5"/>
  <c r="AA263" i="5"/>
  <c r="Y263" i="5"/>
  <c r="W263" i="5"/>
  <c r="BF263" i="5"/>
  <c r="BK262" i="5"/>
  <c r="BI262" i="5"/>
  <c r="BH262" i="5"/>
  <c r="BG262" i="5"/>
  <c r="BE262" i="5"/>
  <c r="AA262" i="5"/>
  <c r="Y262" i="5"/>
  <c r="W262" i="5"/>
  <c r="BF262" i="5"/>
  <c r="BK261" i="5"/>
  <c r="BI261" i="5"/>
  <c r="BH261" i="5"/>
  <c r="BG261" i="5"/>
  <c r="BE261" i="5"/>
  <c r="AA261" i="5"/>
  <c r="Y261" i="5"/>
  <c r="W261" i="5"/>
  <c r="BF261" i="5"/>
  <c r="BK260" i="5"/>
  <c r="BI260" i="5"/>
  <c r="BH260" i="5"/>
  <c r="BG260" i="5"/>
  <c r="BE260" i="5"/>
  <c r="AA260" i="5"/>
  <c r="Y260" i="5"/>
  <c r="W260" i="5"/>
  <c r="BF260" i="5"/>
  <c r="BK259" i="5"/>
  <c r="BI259" i="5"/>
  <c r="BH259" i="5"/>
  <c r="BG259" i="5"/>
  <c r="BE259" i="5"/>
  <c r="AA259" i="5"/>
  <c r="AA256" i="5" s="1"/>
  <c r="Y259" i="5"/>
  <c r="W259" i="5"/>
  <c r="BF259" i="5"/>
  <c r="BK258" i="5"/>
  <c r="BK256" i="5" s="1"/>
  <c r="N256" i="5" s="1"/>
  <c r="N105" i="5" s="1"/>
  <c r="BI258" i="5"/>
  <c r="BH258" i="5"/>
  <c r="BG258" i="5"/>
  <c r="BF258" i="5"/>
  <c r="BE258" i="5"/>
  <c r="AA258" i="5"/>
  <c r="Y258" i="5"/>
  <c r="W258" i="5"/>
  <c r="W256" i="5" s="1"/>
  <c r="BK257" i="5"/>
  <c r="BI257" i="5"/>
  <c r="BH257" i="5"/>
  <c r="BG257" i="5"/>
  <c r="BE257" i="5"/>
  <c r="AA257" i="5"/>
  <c r="Y257" i="5"/>
  <c r="Y256" i="5" s="1"/>
  <c r="W257" i="5"/>
  <c r="BF257" i="5"/>
  <c r="BK255" i="5"/>
  <c r="BI255" i="5"/>
  <c r="BH255" i="5"/>
  <c r="BG255" i="5"/>
  <c r="BF255" i="5"/>
  <c r="BE255" i="5"/>
  <c r="AA255" i="5"/>
  <c r="Y255" i="5"/>
  <c r="W255" i="5"/>
  <c r="BK254" i="5"/>
  <c r="BI254" i="5"/>
  <c r="BH254" i="5"/>
  <c r="BG254" i="5"/>
  <c r="BE254" i="5"/>
  <c r="AA254" i="5"/>
  <c r="Y254" i="5"/>
  <c r="W254" i="5"/>
  <c r="BF254" i="5"/>
  <c r="BK253" i="5"/>
  <c r="BI253" i="5"/>
  <c r="BH253" i="5"/>
  <c r="BG253" i="5"/>
  <c r="BF253" i="5"/>
  <c r="BE253" i="5"/>
  <c r="AA253" i="5"/>
  <c r="Y253" i="5"/>
  <c r="W253" i="5"/>
  <c r="BK252" i="5"/>
  <c r="BI252" i="5"/>
  <c r="BH252" i="5"/>
  <c r="BG252" i="5"/>
  <c r="BE252" i="5"/>
  <c r="AA252" i="5"/>
  <c r="AA250" i="5" s="1"/>
  <c r="Y252" i="5"/>
  <c r="W252" i="5"/>
  <c r="BF252" i="5"/>
  <c r="BK251" i="5"/>
  <c r="BK250" i="5" s="1"/>
  <c r="N250" i="5" s="1"/>
  <c r="N104" i="5" s="1"/>
  <c r="BI251" i="5"/>
  <c r="BH251" i="5"/>
  <c r="BG251" i="5"/>
  <c r="BF251" i="5"/>
  <c r="BE251" i="5"/>
  <c r="AA251" i="5"/>
  <c r="Y251" i="5"/>
  <c r="W251" i="5"/>
  <c r="W250" i="5" s="1"/>
  <c r="Y250" i="5"/>
  <c r="BK249" i="5"/>
  <c r="BI249" i="5"/>
  <c r="BH249" i="5"/>
  <c r="BG249" i="5"/>
  <c r="BE249" i="5"/>
  <c r="AA249" i="5"/>
  <c r="Y249" i="5"/>
  <c r="W249" i="5"/>
  <c r="BF249" i="5"/>
  <c r="BK248" i="5"/>
  <c r="BI248" i="5"/>
  <c r="BH248" i="5"/>
  <c r="BG248" i="5"/>
  <c r="BE248" i="5"/>
  <c r="AA248" i="5"/>
  <c r="Y248" i="5"/>
  <c r="W248" i="5"/>
  <c r="BF248" i="5"/>
  <c r="BK247" i="5"/>
  <c r="BI247" i="5"/>
  <c r="BH247" i="5"/>
  <c r="BG247" i="5"/>
  <c r="BF247" i="5"/>
  <c r="BE247" i="5"/>
  <c r="AA247" i="5"/>
  <c r="Y247" i="5"/>
  <c r="W247" i="5"/>
  <c r="W244" i="5" s="1"/>
  <c r="BK246" i="5"/>
  <c r="BI246" i="5"/>
  <c r="BH246" i="5"/>
  <c r="BG246" i="5"/>
  <c r="BE246" i="5"/>
  <c r="AA246" i="5"/>
  <c r="Y246" i="5"/>
  <c r="Y244" i="5" s="1"/>
  <c r="W246" i="5"/>
  <c r="BF246" i="5"/>
  <c r="BK245" i="5"/>
  <c r="BI245" i="5"/>
  <c r="BH245" i="5"/>
  <c r="BG245" i="5"/>
  <c r="BE245" i="5"/>
  <c r="AA245" i="5"/>
  <c r="Y245" i="5"/>
  <c r="W245" i="5"/>
  <c r="BF245" i="5"/>
  <c r="BK243" i="5"/>
  <c r="BI243" i="5"/>
  <c r="BH243" i="5"/>
  <c r="BG243" i="5"/>
  <c r="BF243" i="5"/>
  <c r="BE243" i="5"/>
  <c r="AA243" i="5"/>
  <c r="Y243" i="5"/>
  <c r="W243" i="5"/>
  <c r="BK242" i="5"/>
  <c r="BI242" i="5"/>
  <c r="BH242" i="5"/>
  <c r="BG242" i="5"/>
  <c r="BF242" i="5"/>
  <c r="BE242" i="5"/>
  <c r="AA242" i="5"/>
  <c r="AA241" i="5" s="1"/>
  <c r="Y242" i="5"/>
  <c r="W242" i="5"/>
  <c r="BK241" i="5"/>
  <c r="N241" i="5" s="1"/>
  <c r="N102" i="5" s="1"/>
  <c r="Y241" i="5"/>
  <c r="BK240" i="5"/>
  <c r="BI240" i="5"/>
  <c r="BH240" i="5"/>
  <c r="BG240" i="5"/>
  <c r="BF240" i="5"/>
  <c r="BE240" i="5"/>
  <c r="AA240" i="5"/>
  <c r="Y240" i="5"/>
  <c r="W240" i="5"/>
  <c r="BK239" i="5"/>
  <c r="BI239" i="5"/>
  <c r="BH239" i="5"/>
  <c r="BG239" i="5"/>
  <c r="BE239" i="5"/>
  <c r="AA239" i="5"/>
  <c r="Y239" i="5"/>
  <c r="W239" i="5"/>
  <c r="BF239" i="5"/>
  <c r="BK238" i="5"/>
  <c r="BI238" i="5"/>
  <c r="BH238" i="5"/>
  <c r="BG238" i="5"/>
  <c r="BE238" i="5"/>
  <c r="AA238" i="5"/>
  <c r="Y238" i="5"/>
  <c r="W238" i="5"/>
  <c r="BF238" i="5"/>
  <c r="BK237" i="5"/>
  <c r="BI237" i="5"/>
  <c r="BH237" i="5"/>
  <c r="BG237" i="5"/>
  <c r="BE237" i="5"/>
  <c r="AA237" i="5"/>
  <c r="Y237" i="5"/>
  <c r="W237" i="5"/>
  <c r="BF237" i="5"/>
  <c r="AA236" i="5"/>
  <c r="W236" i="5"/>
  <c r="BK235" i="5"/>
  <c r="BI235" i="5"/>
  <c r="BH235" i="5"/>
  <c r="BG235" i="5"/>
  <c r="BF235" i="5"/>
  <c r="BE235" i="5"/>
  <c r="AA235" i="5"/>
  <c r="Y235" i="5"/>
  <c r="W235" i="5"/>
  <c r="BK234" i="5"/>
  <c r="BK233" i="5" s="1"/>
  <c r="N233" i="5" s="1"/>
  <c r="N100" i="5" s="1"/>
  <c r="BI234" i="5"/>
  <c r="BH234" i="5"/>
  <c r="BG234" i="5"/>
  <c r="BF234" i="5"/>
  <c r="BE234" i="5"/>
  <c r="AA234" i="5"/>
  <c r="Y234" i="5"/>
  <c r="W234" i="5"/>
  <c r="Y233" i="5"/>
  <c r="W233" i="5"/>
  <c r="BK232" i="5"/>
  <c r="BI232" i="5"/>
  <c r="BH232" i="5"/>
  <c r="BG232" i="5"/>
  <c r="BE232" i="5"/>
  <c r="AA232" i="5"/>
  <c r="Y232" i="5"/>
  <c r="W232" i="5"/>
  <c r="BF232" i="5"/>
  <c r="BK231" i="5"/>
  <c r="BI231" i="5"/>
  <c r="BH231" i="5"/>
  <c r="BG231" i="5"/>
  <c r="BE231" i="5"/>
  <c r="AA231" i="5"/>
  <c r="Y231" i="5"/>
  <c r="W231" i="5"/>
  <c r="BF231" i="5"/>
  <c r="BK230" i="5"/>
  <c r="BI230" i="5"/>
  <c r="BH230" i="5"/>
  <c r="BG230" i="5"/>
  <c r="BE230" i="5"/>
  <c r="AA230" i="5"/>
  <c r="Y230" i="5"/>
  <c r="W230" i="5"/>
  <c r="BF230" i="5"/>
  <c r="BK229" i="5"/>
  <c r="BI229" i="5"/>
  <c r="BH229" i="5"/>
  <c r="BG229" i="5"/>
  <c r="BE229" i="5"/>
  <c r="AA229" i="5"/>
  <c r="Y229" i="5"/>
  <c r="W229" i="5"/>
  <c r="BF229" i="5"/>
  <c r="BK228" i="5"/>
  <c r="BI228" i="5"/>
  <c r="BH228" i="5"/>
  <c r="BG228" i="5"/>
  <c r="BE228" i="5"/>
  <c r="AA228" i="5"/>
  <c r="Y228" i="5"/>
  <c r="W228" i="5"/>
  <c r="BF228" i="5"/>
  <c r="BK227" i="5"/>
  <c r="BI227" i="5"/>
  <c r="BH227" i="5"/>
  <c r="BG227" i="5"/>
  <c r="BE227" i="5"/>
  <c r="AA227" i="5"/>
  <c r="Y227" i="5"/>
  <c r="W227" i="5"/>
  <c r="BF227" i="5"/>
  <c r="BK226" i="5"/>
  <c r="BI226" i="5"/>
  <c r="BH226" i="5"/>
  <c r="BG226" i="5"/>
  <c r="BE226" i="5"/>
  <c r="AA226" i="5"/>
  <c r="Y226" i="5"/>
  <c r="W226" i="5"/>
  <c r="BF226" i="5"/>
  <c r="BK225" i="5"/>
  <c r="BI225" i="5"/>
  <c r="BH225" i="5"/>
  <c r="BG225" i="5"/>
  <c r="BF225" i="5"/>
  <c r="BE225" i="5"/>
  <c r="AA225" i="5"/>
  <c r="Y225" i="5"/>
  <c r="W225" i="5"/>
  <c r="BK224" i="5"/>
  <c r="BI224" i="5"/>
  <c r="BH224" i="5"/>
  <c r="BG224" i="5"/>
  <c r="BE224" i="5"/>
  <c r="AA224" i="5"/>
  <c r="Y224" i="5"/>
  <c r="W224" i="5"/>
  <c r="BF224" i="5"/>
  <c r="BK223" i="5"/>
  <c r="BI223" i="5"/>
  <c r="BH223" i="5"/>
  <c r="BG223" i="5"/>
  <c r="BE223" i="5"/>
  <c r="AA223" i="5"/>
  <c r="Y223" i="5"/>
  <c r="W223" i="5"/>
  <c r="BF223" i="5"/>
  <c r="BK222" i="5"/>
  <c r="BI222" i="5"/>
  <c r="BH222" i="5"/>
  <c r="BG222" i="5"/>
  <c r="BE222" i="5"/>
  <c r="AA222" i="5"/>
  <c r="Y222" i="5"/>
  <c r="W222" i="5"/>
  <c r="BF222" i="5"/>
  <c r="BK221" i="5"/>
  <c r="BI221" i="5"/>
  <c r="BH221" i="5"/>
  <c r="BG221" i="5"/>
  <c r="BE221" i="5"/>
  <c r="AA221" i="5"/>
  <c r="Y221" i="5"/>
  <c r="W221" i="5"/>
  <c r="BF221" i="5"/>
  <c r="BK220" i="5"/>
  <c r="BI220" i="5"/>
  <c r="BH220" i="5"/>
  <c r="BG220" i="5"/>
  <c r="BE220" i="5"/>
  <c r="AA220" i="5"/>
  <c r="Y220" i="5"/>
  <c r="W220" i="5"/>
  <c r="BF220" i="5"/>
  <c r="BK219" i="5"/>
  <c r="BI219" i="5"/>
  <c r="BH219" i="5"/>
  <c r="BG219" i="5"/>
  <c r="BE219" i="5"/>
  <c r="AA219" i="5"/>
  <c r="Y219" i="5"/>
  <c r="W219" i="5"/>
  <c r="BF219" i="5"/>
  <c r="BK218" i="5"/>
  <c r="BI218" i="5"/>
  <c r="BH218" i="5"/>
  <c r="BG218" i="5"/>
  <c r="BE218" i="5"/>
  <c r="AA218" i="5"/>
  <c r="AA212" i="5" s="1"/>
  <c r="Y218" i="5"/>
  <c r="W218" i="5"/>
  <c r="BF218" i="5"/>
  <c r="BK217" i="5"/>
  <c r="BI217" i="5"/>
  <c r="BH217" i="5"/>
  <c r="BG217" i="5"/>
  <c r="BF217" i="5"/>
  <c r="BE217" i="5"/>
  <c r="AA217" i="5"/>
  <c r="Y217" i="5"/>
  <c r="W217" i="5"/>
  <c r="BK216" i="5"/>
  <c r="BI216" i="5"/>
  <c r="BH216" i="5"/>
  <c r="BG216" i="5"/>
  <c r="BE216" i="5"/>
  <c r="AA216" i="5"/>
  <c r="Y216" i="5"/>
  <c r="W216" i="5"/>
  <c r="BF216" i="5"/>
  <c r="BK215" i="5"/>
  <c r="BI215" i="5"/>
  <c r="BH215" i="5"/>
  <c r="BG215" i="5"/>
  <c r="BE215" i="5"/>
  <c r="AA215" i="5"/>
  <c r="Y215" i="5"/>
  <c r="W215" i="5"/>
  <c r="BF215" i="5"/>
  <c r="BK214" i="5"/>
  <c r="BI214" i="5"/>
  <c r="BH214" i="5"/>
  <c r="BG214" i="5"/>
  <c r="BE214" i="5"/>
  <c r="AA214" i="5"/>
  <c r="Y214" i="5"/>
  <c r="W214" i="5"/>
  <c r="BF214" i="5"/>
  <c r="BK213" i="5"/>
  <c r="BI213" i="5"/>
  <c r="BH213" i="5"/>
  <c r="BG213" i="5"/>
  <c r="BE213" i="5"/>
  <c r="AA213" i="5"/>
  <c r="Y213" i="5"/>
  <c r="W213" i="5"/>
  <c r="BF213" i="5"/>
  <c r="BK211" i="5"/>
  <c r="BI211" i="5"/>
  <c r="BH211" i="5"/>
  <c r="BG211" i="5"/>
  <c r="BF211" i="5"/>
  <c r="BE211" i="5"/>
  <c r="AA211" i="5"/>
  <c r="Y211" i="5"/>
  <c r="W211" i="5"/>
  <c r="BK210" i="5"/>
  <c r="BI210" i="5"/>
  <c r="BH210" i="5"/>
  <c r="BG210" i="5"/>
  <c r="BF210" i="5"/>
  <c r="BE210" i="5"/>
  <c r="AA210" i="5"/>
  <c r="Y210" i="5"/>
  <c r="W210" i="5"/>
  <c r="BK209" i="5"/>
  <c r="BI209" i="5"/>
  <c r="BH209" i="5"/>
  <c r="BG209" i="5"/>
  <c r="BF209" i="5"/>
  <c r="BE209" i="5"/>
  <c r="AA209" i="5"/>
  <c r="Y209" i="5"/>
  <c r="W209" i="5"/>
  <c r="BK208" i="5"/>
  <c r="BI208" i="5"/>
  <c r="BH208" i="5"/>
  <c r="BG208" i="5"/>
  <c r="BF208" i="5"/>
  <c r="BE208" i="5"/>
  <c r="AA208" i="5"/>
  <c r="Y208" i="5"/>
  <c r="W208" i="5"/>
  <c r="BK207" i="5"/>
  <c r="BI207" i="5"/>
  <c r="BH207" i="5"/>
  <c r="BG207" i="5"/>
  <c r="BF207" i="5"/>
  <c r="BE207" i="5"/>
  <c r="AA207" i="5"/>
  <c r="Y207" i="5"/>
  <c r="W207" i="5"/>
  <c r="BK206" i="5"/>
  <c r="BI206" i="5"/>
  <c r="BH206" i="5"/>
  <c r="BG206" i="5"/>
  <c r="BF206" i="5"/>
  <c r="BE206" i="5"/>
  <c r="AA206" i="5"/>
  <c r="Y206" i="5"/>
  <c r="Y204" i="5" s="1"/>
  <c r="W206" i="5"/>
  <c r="BK205" i="5"/>
  <c r="BK204" i="5" s="1"/>
  <c r="N204" i="5" s="1"/>
  <c r="N98" i="5" s="1"/>
  <c r="BI205" i="5"/>
  <c r="BH205" i="5"/>
  <c r="BG205" i="5"/>
  <c r="BF205" i="5"/>
  <c r="BE205" i="5"/>
  <c r="AA205" i="5"/>
  <c r="Y205" i="5"/>
  <c r="W205" i="5"/>
  <c r="W204" i="5"/>
  <c r="BK203" i="5"/>
  <c r="BI203" i="5"/>
  <c r="BH203" i="5"/>
  <c r="BG203" i="5"/>
  <c r="BE203" i="5"/>
  <c r="AA203" i="5"/>
  <c r="Y203" i="5"/>
  <c r="W203" i="5"/>
  <c r="BF203" i="5"/>
  <c r="BK202" i="5"/>
  <c r="BI202" i="5"/>
  <c r="BH202" i="5"/>
  <c r="BG202" i="5"/>
  <c r="BE202" i="5"/>
  <c r="AA202" i="5"/>
  <c r="Y202" i="5"/>
  <c r="W202" i="5"/>
  <c r="BF202" i="5"/>
  <c r="BK201" i="5"/>
  <c r="BI201" i="5"/>
  <c r="BH201" i="5"/>
  <c r="BG201" i="5"/>
  <c r="BE201" i="5"/>
  <c r="AA201" i="5"/>
  <c r="Y201" i="5"/>
  <c r="W201" i="5"/>
  <c r="BF201" i="5"/>
  <c r="BK200" i="5"/>
  <c r="BI200" i="5"/>
  <c r="BH200" i="5"/>
  <c r="BG200" i="5"/>
  <c r="BE200" i="5"/>
  <c r="AA200" i="5"/>
  <c r="Y200" i="5"/>
  <c r="W200" i="5"/>
  <c r="BF200" i="5"/>
  <c r="BK199" i="5"/>
  <c r="BI199" i="5"/>
  <c r="BH199" i="5"/>
  <c r="BG199" i="5"/>
  <c r="BE199" i="5"/>
  <c r="AA199" i="5"/>
  <c r="Y199" i="5"/>
  <c r="W199" i="5"/>
  <c r="BF199" i="5"/>
  <c r="BK198" i="5"/>
  <c r="BI198" i="5"/>
  <c r="BH198" i="5"/>
  <c r="BG198" i="5"/>
  <c r="BF198" i="5"/>
  <c r="BE198" i="5"/>
  <c r="AA198" i="5"/>
  <c r="Y198" i="5"/>
  <c r="W198" i="5"/>
  <c r="BK197" i="5"/>
  <c r="BI197" i="5"/>
  <c r="BH197" i="5"/>
  <c r="BG197" i="5"/>
  <c r="BE197" i="5"/>
  <c r="AA197" i="5"/>
  <c r="AA195" i="5" s="1"/>
  <c r="Y197" i="5"/>
  <c r="W197" i="5"/>
  <c r="BF197" i="5"/>
  <c r="BK196" i="5"/>
  <c r="BK195" i="5" s="1"/>
  <c r="N195" i="5" s="1"/>
  <c r="N97" i="5" s="1"/>
  <c r="BI196" i="5"/>
  <c r="BH196" i="5"/>
  <c r="BG196" i="5"/>
  <c r="BF196" i="5"/>
  <c r="BE196" i="5"/>
  <c r="AA196" i="5"/>
  <c r="Y196" i="5"/>
  <c r="W196" i="5"/>
  <c r="W195" i="5"/>
  <c r="BK194" i="5"/>
  <c r="BI194" i="5"/>
  <c r="BH194" i="5"/>
  <c r="BG194" i="5"/>
  <c r="BF194" i="5"/>
  <c r="BE194" i="5"/>
  <c r="AA194" i="5"/>
  <c r="Y194" i="5"/>
  <c r="W194" i="5"/>
  <c r="BK193" i="5"/>
  <c r="BI193" i="5"/>
  <c r="BH193" i="5"/>
  <c r="BG193" i="5"/>
  <c r="BF193" i="5"/>
  <c r="BE193" i="5"/>
  <c r="AA193" i="5"/>
  <c r="Y193" i="5"/>
  <c r="W193" i="5"/>
  <c r="BK192" i="5"/>
  <c r="BI192" i="5"/>
  <c r="BH192" i="5"/>
  <c r="BG192" i="5"/>
  <c r="BF192" i="5"/>
  <c r="BE192" i="5"/>
  <c r="AA192" i="5"/>
  <c r="Y192" i="5"/>
  <c r="W192" i="5"/>
  <c r="BK191" i="5"/>
  <c r="BI191" i="5"/>
  <c r="BH191" i="5"/>
  <c r="BG191" i="5"/>
  <c r="BF191" i="5"/>
  <c r="BE191" i="5"/>
  <c r="AA191" i="5"/>
  <c r="Y191" i="5"/>
  <c r="W191" i="5"/>
  <c r="BK190" i="5"/>
  <c r="BI190" i="5"/>
  <c r="BH190" i="5"/>
  <c r="BG190" i="5"/>
  <c r="BF190" i="5"/>
  <c r="BE190" i="5"/>
  <c r="AA190" i="5"/>
  <c r="Y190" i="5"/>
  <c r="W190" i="5"/>
  <c r="BK189" i="5"/>
  <c r="BI189" i="5"/>
  <c r="BH189" i="5"/>
  <c r="BG189" i="5"/>
  <c r="BF189" i="5"/>
  <c r="BE189" i="5"/>
  <c r="AA189" i="5"/>
  <c r="Y189" i="5"/>
  <c r="W189" i="5"/>
  <c r="BK188" i="5"/>
  <c r="BI188" i="5"/>
  <c r="BH188" i="5"/>
  <c r="BG188" i="5"/>
  <c r="BF188" i="5"/>
  <c r="BE188" i="5"/>
  <c r="AA188" i="5"/>
  <c r="Y188" i="5"/>
  <c r="W188" i="5"/>
  <c r="BK187" i="5"/>
  <c r="BI187" i="5"/>
  <c r="BH187" i="5"/>
  <c r="BG187" i="5"/>
  <c r="BF187" i="5"/>
  <c r="BE187" i="5"/>
  <c r="AA187" i="5"/>
  <c r="Y187" i="5"/>
  <c r="W187" i="5"/>
  <c r="BK186" i="5"/>
  <c r="BI186" i="5"/>
  <c r="BH186" i="5"/>
  <c r="BG186" i="5"/>
  <c r="BF186" i="5"/>
  <c r="BE186" i="5"/>
  <c r="AA186" i="5"/>
  <c r="Y186" i="5"/>
  <c r="W186" i="5"/>
  <c r="BK185" i="5"/>
  <c r="BI185" i="5"/>
  <c r="BH185" i="5"/>
  <c r="BG185" i="5"/>
  <c r="BF185" i="5"/>
  <c r="BE185" i="5"/>
  <c r="AA185" i="5"/>
  <c r="Y185" i="5"/>
  <c r="W185" i="5"/>
  <c r="BK184" i="5"/>
  <c r="BI184" i="5"/>
  <c r="BH184" i="5"/>
  <c r="BG184" i="5"/>
  <c r="BF184" i="5"/>
  <c r="BE184" i="5"/>
  <c r="AA184" i="5"/>
  <c r="Y184" i="5"/>
  <c r="W184" i="5"/>
  <c r="BK183" i="5"/>
  <c r="BI183" i="5"/>
  <c r="BH183" i="5"/>
  <c r="BG183" i="5"/>
  <c r="BF183" i="5"/>
  <c r="BE183" i="5"/>
  <c r="AA183" i="5"/>
  <c r="Y183" i="5"/>
  <c r="W183" i="5"/>
  <c r="BK182" i="5"/>
  <c r="BK181" i="5" s="1"/>
  <c r="N181" i="5" s="1"/>
  <c r="N96" i="5" s="1"/>
  <c r="BI182" i="5"/>
  <c r="BH182" i="5"/>
  <c r="BG182" i="5"/>
  <c r="BF182" i="5"/>
  <c r="BE182" i="5"/>
  <c r="AA182" i="5"/>
  <c r="Y182" i="5"/>
  <c r="W182" i="5"/>
  <c r="Y181" i="5"/>
  <c r="W181" i="5"/>
  <c r="BK180" i="5"/>
  <c r="BI180" i="5"/>
  <c r="BH180" i="5"/>
  <c r="BG180" i="5"/>
  <c r="BE180" i="5"/>
  <c r="AA180" i="5"/>
  <c r="AA177" i="5" s="1"/>
  <c r="Y180" i="5"/>
  <c r="W180" i="5"/>
  <c r="BF180" i="5"/>
  <c r="BK179" i="5"/>
  <c r="BK177" i="5" s="1"/>
  <c r="BI179" i="5"/>
  <c r="BH179" i="5"/>
  <c r="BG179" i="5"/>
  <c r="BF179" i="5"/>
  <c r="BE179" i="5"/>
  <c r="AA179" i="5"/>
  <c r="Y179" i="5"/>
  <c r="W179" i="5"/>
  <c r="BK178" i="5"/>
  <c r="BI178" i="5"/>
  <c r="BH178" i="5"/>
  <c r="BG178" i="5"/>
  <c r="BE178" i="5"/>
  <c r="AA178" i="5"/>
  <c r="Y178" i="5"/>
  <c r="Y177" i="5" s="1"/>
  <c r="W178" i="5"/>
  <c r="BF178" i="5"/>
  <c r="W177" i="5"/>
  <c r="BK175" i="5"/>
  <c r="BI175" i="5"/>
  <c r="BH175" i="5"/>
  <c r="BG175" i="5"/>
  <c r="BE175" i="5"/>
  <c r="AA175" i="5"/>
  <c r="AA174" i="5" s="1"/>
  <c r="Y175" i="5"/>
  <c r="Y174" i="5" s="1"/>
  <c r="W175" i="5"/>
  <c r="BF175" i="5"/>
  <c r="BK174" i="5"/>
  <c r="N174" i="5" s="1"/>
  <c r="N93" i="5" s="1"/>
  <c r="W174" i="5"/>
  <c r="BK173" i="5"/>
  <c r="BI173" i="5"/>
  <c r="BH173" i="5"/>
  <c r="BG173" i="5"/>
  <c r="BF173" i="5"/>
  <c r="BE173" i="5"/>
  <c r="AA173" i="5"/>
  <c r="Y173" i="5"/>
  <c r="W173" i="5"/>
  <c r="BK172" i="5"/>
  <c r="BI172" i="5"/>
  <c r="BH172" i="5"/>
  <c r="BG172" i="5"/>
  <c r="BE172" i="5"/>
  <c r="AA172" i="5"/>
  <c r="Y172" i="5"/>
  <c r="W172" i="5"/>
  <c r="BF172" i="5"/>
  <c r="BK171" i="5"/>
  <c r="BI171" i="5"/>
  <c r="BH171" i="5"/>
  <c r="BG171" i="5"/>
  <c r="BF171" i="5"/>
  <c r="BE171" i="5"/>
  <c r="AA171" i="5"/>
  <c r="Y171" i="5"/>
  <c r="W171" i="5"/>
  <c r="BK170" i="5"/>
  <c r="BI170" i="5"/>
  <c r="BH170" i="5"/>
  <c r="BG170" i="5"/>
  <c r="BE170" i="5"/>
  <c r="AA170" i="5"/>
  <c r="Y170" i="5"/>
  <c r="W170" i="5"/>
  <c r="BF170" i="5"/>
  <c r="BK169" i="5"/>
  <c r="BI169" i="5"/>
  <c r="BH169" i="5"/>
  <c r="BG169" i="5"/>
  <c r="BF169" i="5"/>
  <c r="BE169" i="5"/>
  <c r="AA169" i="5"/>
  <c r="Y169" i="5"/>
  <c r="W169" i="5"/>
  <c r="BK168" i="5"/>
  <c r="BI168" i="5"/>
  <c r="BH168" i="5"/>
  <c r="BG168" i="5"/>
  <c r="BE168" i="5"/>
  <c r="AA168" i="5"/>
  <c r="Y168" i="5"/>
  <c r="W168" i="5"/>
  <c r="BF168" i="5"/>
  <c r="BK167" i="5"/>
  <c r="BI167" i="5"/>
  <c r="BH167" i="5"/>
  <c r="BG167" i="5"/>
  <c r="BF167" i="5"/>
  <c r="BE167" i="5"/>
  <c r="AA167" i="5"/>
  <c r="Y167" i="5"/>
  <c r="W167" i="5"/>
  <c r="BK166" i="5"/>
  <c r="BI166" i="5"/>
  <c r="BH166" i="5"/>
  <c r="BG166" i="5"/>
  <c r="BE166" i="5"/>
  <c r="AA166" i="5"/>
  <c r="Y166" i="5"/>
  <c r="W166" i="5"/>
  <c r="BF166" i="5"/>
  <c r="BK165" i="5"/>
  <c r="BI165" i="5"/>
  <c r="BH165" i="5"/>
  <c r="BG165" i="5"/>
  <c r="BF165" i="5"/>
  <c r="BE165" i="5"/>
  <c r="AA165" i="5"/>
  <c r="Y165" i="5"/>
  <c r="W165" i="5"/>
  <c r="BK164" i="5"/>
  <c r="BI164" i="5"/>
  <c r="BH164" i="5"/>
  <c r="BG164" i="5"/>
  <c r="BE164" i="5"/>
  <c r="AA164" i="5"/>
  <c r="Y164" i="5"/>
  <c r="W164" i="5"/>
  <c r="BF164" i="5"/>
  <c r="BK163" i="5"/>
  <c r="BI163" i="5"/>
  <c r="BH163" i="5"/>
  <c r="BG163" i="5"/>
  <c r="BF163" i="5"/>
  <c r="BE163" i="5"/>
  <c r="AA163" i="5"/>
  <c r="Y163" i="5"/>
  <c r="W163" i="5"/>
  <c r="BK162" i="5"/>
  <c r="BI162" i="5"/>
  <c r="BH162" i="5"/>
  <c r="BG162" i="5"/>
  <c r="BE162" i="5"/>
  <c r="AA162" i="5"/>
  <c r="Y162" i="5"/>
  <c r="W162" i="5"/>
  <c r="BF162" i="5"/>
  <c r="BK161" i="5"/>
  <c r="BI161" i="5"/>
  <c r="BH161" i="5"/>
  <c r="BG161" i="5"/>
  <c r="BF161" i="5"/>
  <c r="BE161" i="5"/>
  <c r="AA161" i="5"/>
  <c r="Y161" i="5"/>
  <c r="W161" i="5"/>
  <c r="BK160" i="5"/>
  <c r="BI160" i="5"/>
  <c r="BH160" i="5"/>
  <c r="BG160" i="5"/>
  <c r="BE160" i="5"/>
  <c r="AA160" i="5"/>
  <c r="Y160" i="5"/>
  <c r="W160" i="5"/>
  <c r="BF160" i="5"/>
  <c r="BK159" i="5"/>
  <c r="BI159" i="5"/>
  <c r="BH159" i="5"/>
  <c r="BG159" i="5"/>
  <c r="BF159" i="5"/>
  <c r="BE159" i="5"/>
  <c r="AA159" i="5"/>
  <c r="Y159" i="5"/>
  <c r="W159" i="5"/>
  <c r="Y158" i="5"/>
  <c r="BK157" i="5"/>
  <c r="BI157" i="5"/>
  <c r="BH157" i="5"/>
  <c r="BG157" i="5"/>
  <c r="BE157" i="5"/>
  <c r="AA157" i="5"/>
  <c r="Y157" i="5"/>
  <c r="W157" i="5"/>
  <c r="BF157" i="5"/>
  <c r="BK156" i="5"/>
  <c r="BI156" i="5"/>
  <c r="BH156" i="5"/>
  <c r="BG156" i="5"/>
  <c r="BE156" i="5"/>
  <c r="AA156" i="5"/>
  <c r="Y156" i="5"/>
  <c r="W156" i="5"/>
  <c r="BF156" i="5"/>
  <c r="BK155" i="5"/>
  <c r="BI155" i="5"/>
  <c r="BH155" i="5"/>
  <c r="BG155" i="5"/>
  <c r="BF155" i="5"/>
  <c r="BE155" i="5"/>
  <c r="AA155" i="5"/>
  <c r="Y155" i="5"/>
  <c r="W155" i="5"/>
  <c r="BK154" i="5"/>
  <c r="BI154" i="5"/>
  <c r="BH154" i="5"/>
  <c r="BG154" i="5"/>
  <c r="BE154" i="5"/>
  <c r="AA154" i="5"/>
  <c r="Y154" i="5"/>
  <c r="W154" i="5"/>
  <c r="BF154" i="5"/>
  <c r="BK153" i="5"/>
  <c r="BI153" i="5"/>
  <c r="BH153" i="5"/>
  <c r="BG153" i="5"/>
  <c r="BE153" i="5"/>
  <c r="AA153" i="5"/>
  <c r="Y153" i="5"/>
  <c r="W153" i="5"/>
  <c r="BF153" i="5"/>
  <c r="BK152" i="5"/>
  <c r="BI152" i="5"/>
  <c r="BH152" i="5"/>
  <c r="BG152" i="5"/>
  <c r="BE152" i="5"/>
  <c r="AA152" i="5"/>
  <c r="Y152" i="5"/>
  <c r="W152" i="5"/>
  <c r="BF152" i="5"/>
  <c r="BK151" i="5"/>
  <c r="BI151" i="5"/>
  <c r="BH151" i="5"/>
  <c r="BG151" i="5"/>
  <c r="BE151" i="5"/>
  <c r="AA151" i="5"/>
  <c r="Y151" i="5"/>
  <c r="W151" i="5"/>
  <c r="BF151" i="5"/>
  <c r="BK150" i="5"/>
  <c r="BI150" i="5"/>
  <c r="BH150" i="5"/>
  <c r="BG150" i="5"/>
  <c r="BE150" i="5"/>
  <c r="AA150" i="5"/>
  <c r="Y150" i="5"/>
  <c r="W150" i="5"/>
  <c r="BF150" i="5"/>
  <c r="BK149" i="5"/>
  <c r="BI149" i="5"/>
  <c r="BH149" i="5"/>
  <c r="BG149" i="5"/>
  <c r="BE149" i="5"/>
  <c r="AA149" i="5"/>
  <c r="Y149" i="5"/>
  <c r="W149" i="5"/>
  <c r="BF149" i="5"/>
  <c r="BK148" i="5"/>
  <c r="BI148" i="5"/>
  <c r="BH148" i="5"/>
  <c r="BG148" i="5"/>
  <c r="BE148" i="5"/>
  <c r="AA148" i="5"/>
  <c r="Y148" i="5"/>
  <c r="W148" i="5"/>
  <c r="BF148" i="5"/>
  <c r="BK147" i="5"/>
  <c r="BI147" i="5"/>
  <c r="BH147" i="5"/>
  <c r="BG147" i="5"/>
  <c r="BF147" i="5"/>
  <c r="BE147" i="5"/>
  <c r="AA147" i="5"/>
  <c r="Y147" i="5"/>
  <c r="W147" i="5"/>
  <c r="W143" i="5" s="1"/>
  <c r="BK146" i="5"/>
  <c r="BI146" i="5"/>
  <c r="BH146" i="5"/>
  <c r="BG146" i="5"/>
  <c r="BE146" i="5"/>
  <c r="AA146" i="5"/>
  <c r="Y146" i="5"/>
  <c r="W146" i="5"/>
  <c r="BF146" i="5"/>
  <c r="BK145" i="5"/>
  <c r="BI145" i="5"/>
  <c r="BH145" i="5"/>
  <c r="BG145" i="5"/>
  <c r="BE145" i="5"/>
  <c r="AA145" i="5"/>
  <c r="Y145" i="5"/>
  <c r="W145" i="5"/>
  <c r="BF145" i="5"/>
  <c r="BK144" i="5"/>
  <c r="BI144" i="5"/>
  <c r="BH144" i="5"/>
  <c r="BG144" i="5"/>
  <c r="BE144" i="5"/>
  <c r="AA144" i="5"/>
  <c r="Y144" i="5"/>
  <c r="W144" i="5"/>
  <c r="AA143" i="5"/>
  <c r="BK142" i="5"/>
  <c r="BI142" i="5"/>
  <c r="BH142" i="5"/>
  <c r="BG142" i="5"/>
  <c r="BF142" i="5"/>
  <c r="BE142" i="5"/>
  <c r="AA142" i="5"/>
  <c r="Y142" i="5"/>
  <c r="W142" i="5"/>
  <c r="BK141" i="5"/>
  <c r="BI141" i="5"/>
  <c r="BH141" i="5"/>
  <c r="BG141" i="5"/>
  <c r="BF141" i="5"/>
  <c r="BE141" i="5"/>
  <c r="AA141" i="5"/>
  <c r="Y141" i="5"/>
  <c r="W141" i="5"/>
  <c r="BK140" i="5"/>
  <c r="BI140" i="5"/>
  <c r="BH140" i="5"/>
  <c r="BG140" i="5"/>
  <c r="BF140" i="5"/>
  <c r="BE140" i="5"/>
  <c r="AA140" i="5"/>
  <c r="AA139" i="5" s="1"/>
  <c r="Y140" i="5"/>
  <c r="W140" i="5"/>
  <c r="BK139" i="5"/>
  <c r="N139" i="5" s="1"/>
  <c r="N90" i="5" s="1"/>
  <c r="Y139" i="5"/>
  <c r="F133" i="5"/>
  <c r="M131" i="5"/>
  <c r="F131" i="5"/>
  <c r="F129" i="5"/>
  <c r="F128" i="5"/>
  <c r="N116" i="5"/>
  <c r="N112" i="5"/>
  <c r="N109" i="5"/>
  <c r="F84" i="5"/>
  <c r="F83" i="5"/>
  <c r="M81" i="5"/>
  <c r="F81" i="5"/>
  <c r="F79" i="5"/>
  <c r="F78" i="5"/>
  <c r="M28" i="5"/>
  <c r="O15" i="5"/>
  <c r="E15" i="5"/>
  <c r="F134" i="5" s="1"/>
  <c r="O14" i="5"/>
  <c r="F6" i="5"/>
  <c r="BK318" i="5" l="1"/>
  <c r="H32" i="5"/>
  <c r="H34" i="5"/>
  <c r="H35" i="5"/>
  <c r="BF144" i="5"/>
  <c r="M33" i="5" s="1"/>
  <c r="B6" i="3"/>
  <c r="M32" i="5"/>
  <c r="N318" i="5"/>
  <c r="N114" i="5" s="1"/>
  <c r="BK317" i="5"/>
  <c r="N317" i="5" s="1"/>
  <c r="N113" i="5" s="1"/>
  <c r="Y195" i="5"/>
  <c r="Y176" i="5" s="1"/>
  <c r="AA244" i="5"/>
  <c r="AA270" i="5"/>
  <c r="W285" i="5"/>
  <c r="H33" i="5"/>
  <c r="H36" i="5"/>
  <c r="W158" i="5"/>
  <c r="BK158" i="5"/>
  <c r="N158" i="5" s="1"/>
  <c r="N92" i="5" s="1"/>
  <c r="AA158" i="5"/>
  <c r="AA138" i="5" s="1"/>
  <c r="AA137" i="5" s="1"/>
  <c r="N177" i="5"/>
  <c r="N95" i="5" s="1"/>
  <c r="AA285" i="5"/>
  <c r="Y143" i="5"/>
  <c r="BK143" i="5"/>
  <c r="N143" i="5" s="1"/>
  <c r="N91" i="5" s="1"/>
  <c r="Y212" i="5"/>
  <c r="W212" i="5"/>
  <c r="W176" i="5" s="1"/>
  <c r="BK236" i="5"/>
  <c r="N236" i="5" s="1"/>
  <c r="N101" i="5" s="1"/>
  <c r="Y297" i="5"/>
  <c r="AA309" i="5"/>
  <c r="Y236" i="5"/>
  <c r="BK244" i="5"/>
  <c r="N244" i="5" s="1"/>
  <c r="N103" i="5" s="1"/>
  <c r="BK212" i="5"/>
  <c r="N212" i="5" s="1"/>
  <c r="N99" i="5" s="1"/>
  <c r="AA233" i="5"/>
  <c r="W241" i="5"/>
  <c r="Y138" i="5"/>
  <c r="W139" i="5"/>
  <c r="W138" i="5" s="1"/>
  <c r="AA181" i="5"/>
  <c r="AA176" i="5" s="1"/>
  <c r="AA204" i="5"/>
  <c r="BK274" i="5"/>
  <c r="N274" i="5" s="1"/>
  <c r="N107" i="5" s="1"/>
  <c r="Y292" i="5"/>
  <c r="W297" i="5"/>
  <c r="W317" i="5"/>
  <c r="AA317" i="5"/>
  <c r="Y318" i="5"/>
  <c r="Y317" i="5" s="1"/>
  <c r="B21" i="3"/>
  <c r="B20" i="3"/>
  <c r="B7" i="3" l="1"/>
  <c r="B17" i="3" s="1"/>
  <c r="B16" i="3"/>
  <c r="BK176" i="5"/>
  <c r="N176" i="5" s="1"/>
  <c r="N94" i="5" s="1"/>
  <c r="Y137" i="5"/>
  <c r="W137" i="5"/>
  <c r="BK138" i="5"/>
  <c r="B18" i="3" l="1"/>
  <c r="BK137" i="5"/>
  <c r="N137" i="5" s="1"/>
  <c r="N88" i="5" s="1"/>
  <c r="N138" i="5"/>
  <c r="N89" i="5" s="1"/>
  <c r="L120" i="5" l="1"/>
  <c r="M27" i="5"/>
  <c r="M30" i="5" s="1"/>
  <c r="L38" i="5" s="1"/>
  <c r="B8" i="3"/>
</calcChain>
</file>

<file path=xl/comments1.xml><?xml version="1.0" encoding="utf-8"?>
<comments xmlns="http://schemas.openxmlformats.org/spreadsheetml/2006/main">
  <authors>
    <author>Asistent</author>
  </authors>
  <commentList>
    <comment ref="B5" authorId="0" shapeId="0">
      <text>
        <r>
          <rPr>
            <sz val="9"/>
            <color indexed="81"/>
            <rFont val="Segoe UI"/>
            <family val="2"/>
            <charset val="238"/>
          </rPr>
          <t>Uveďte názov podľa príslušného registra (obchodný register, živnostenský register a pod.)</t>
        </r>
      </text>
    </comment>
    <comment ref="B6" authorId="0" shapeId="0">
      <text>
        <r>
          <rPr>
            <sz val="9"/>
            <color indexed="81"/>
            <rFont val="Segoe UI"/>
            <family val="2"/>
            <charset val="238"/>
          </rPr>
          <t>Uveďte adresu sídla podľa príslušného registra (obchodný register, živnostenský register a pod.)</t>
        </r>
      </text>
    </comment>
    <comment ref="B8" authorId="0" shapeId="0">
      <text>
        <r>
          <rPr>
            <sz val="9"/>
            <color indexed="81"/>
            <rFont val="Segoe UI"/>
            <family val="2"/>
            <charset val="238"/>
          </rPr>
          <t>Ak nie ste platiteľ DPH, uveďte DIČ a text "Nie je platiteľ DPH"</t>
        </r>
      </text>
    </comment>
    <comment ref="B9" authorId="0" shapeId="0">
      <text>
        <r>
          <rPr>
            <sz val="9"/>
            <color indexed="81"/>
            <rFont val="Segoe UI"/>
            <family val="2"/>
            <charset val="238"/>
          </rPr>
          <t>UveĎte príslušný register (napr. Obchodný register Okresného súdu Žilina a pod.)</t>
        </r>
      </text>
    </comment>
    <comment ref="B10" authorId="0" shapeId="0">
      <text>
        <r>
          <rPr>
            <sz val="9"/>
            <color indexed="81"/>
            <rFont val="Segoe UI"/>
            <family val="2"/>
            <charset val="238"/>
          </rPr>
          <t>Uveďte oddiel vyššie uvedeného registra a číslo vložky</t>
        </r>
      </text>
    </comment>
    <comment ref="B11" authorId="0" shapeId="0">
      <text>
        <r>
          <rPr>
            <sz val="9"/>
            <color indexed="81"/>
            <rFont val="Segoe UI"/>
            <family val="2"/>
            <charset val="238"/>
          </rPr>
          <t>Uveďte obchodné meno banky</t>
        </r>
      </text>
    </comment>
    <comment ref="B13" authorId="0" shapeId="0">
      <text>
        <r>
          <rPr>
            <sz val="9"/>
            <color indexed="81"/>
            <rFont val="Segoe UI"/>
            <family val="2"/>
            <charset val="238"/>
          </rPr>
          <t>Uveďte meno, priezvisko a funkciu štatutárneho orgánu, v prípade viacerých uveďte všetkých</t>
        </r>
      </text>
    </comment>
    <comment ref="B15" authorId="0" shapeId="0">
      <text>
        <r>
          <rPr>
            <sz val="9"/>
            <color indexed="81"/>
            <rFont val="Segoe UI"/>
            <family val="2"/>
            <charset val="238"/>
          </rPr>
          <t>Uveďte meno a priezvisko kontaktnej osoby zodpovednej za prípravu ponuky</t>
        </r>
      </text>
    </comment>
    <comment ref="B16" authorId="0" shapeId="0">
      <text>
        <r>
          <rPr>
            <sz val="9"/>
            <color indexed="81"/>
            <rFont val="Segoe UI"/>
            <family val="2"/>
            <charset val="238"/>
          </rPr>
          <t>Uveďte telefonický kontakt kontaktnej osoby</t>
        </r>
      </text>
    </comment>
    <comment ref="B17" authorId="0" shapeId="0">
      <text>
        <r>
          <rPr>
            <sz val="9"/>
            <color indexed="81"/>
            <rFont val="Segoe UI"/>
            <family val="2"/>
            <charset val="238"/>
          </rPr>
          <t>Uveďte email kontaktnej osoby</t>
        </r>
      </text>
    </comment>
    <comment ref="B19" authorId="0" shapeId="0">
      <text>
        <r>
          <rPr>
            <sz val="9"/>
            <color indexed="81"/>
            <rFont val="Segoe UI"/>
            <family val="2"/>
            <charset val="238"/>
          </rPr>
          <t>Uveďte miesto vypracovania ponuky</t>
        </r>
      </text>
    </comment>
    <comment ref="B20" authorId="0" shapeId="0">
      <text>
        <r>
          <rPr>
            <sz val="9"/>
            <color indexed="81"/>
            <rFont val="Segoe UI"/>
            <family val="2"/>
            <charset val="238"/>
          </rPr>
          <t>Uveďte dátum vypracovania ponuky</t>
        </r>
      </text>
    </comment>
  </commentList>
</comments>
</file>

<file path=xl/sharedStrings.xml><?xml version="1.0" encoding="utf-8"?>
<sst xmlns="http://schemas.openxmlformats.org/spreadsheetml/2006/main" count="6198" uniqueCount="1011">
  <si>
    <t>Množstvo</t>
  </si>
  <si>
    <t>m2</t>
  </si>
  <si>
    <t>m</t>
  </si>
  <si>
    <t>t</t>
  </si>
  <si>
    <t>%</t>
  </si>
  <si>
    <t>ks</t>
  </si>
  <si>
    <t>m3</t>
  </si>
  <si>
    <t>Sídlo:</t>
  </si>
  <si>
    <t>IČO:</t>
  </si>
  <si>
    <t>IČ DPH:</t>
  </si>
  <si>
    <t>Zapísaný:</t>
  </si>
  <si>
    <t>Obchodné meno:</t>
  </si>
  <si>
    <t>Oddiel:</t>
  </si>
  <si>
    <t>Bankové spojenie</t>
  </si>
  <si>
    <t>Číslo účtu IBAN:</t>
  </si>
  <si>
    <t>Oprávnený konať (štatutárny orgán):</t>
  </si>
  <si>
    <t>Oprávnený rokovať (kontaktná osoba):</t>
  </si>
  <si>
    <t>Email:</t>
  </si>
  <si>
    <t>Tel.:</t>
  </si>
  <si>
    <t>Návrh na plnenie kritérií</t>
  </si>
  <si>
    <t xml:space="preserve">Identifikačné údaje uchádzača </t>
  </si>
  <si>
    <t>Predmet zákazky:</t>
  </si>
  <si>
    <t>Predmet  zákazky</t>
  </si>
  <si>
    <t>Cena s DPH:</t>
  </si>
  <si>
    <t>DPH 20 %:</t>
  </si>
  <si>
    <t>Cena bez DPH:</t>
  </si>
  <si>
    <t>Miesto:</t>
  </si>
  <si>
    <t>Dátum:</t>
  </si>
  <si>
    <t>Hárok obsahuje:</t>
  </si>
  <si>
    <t>1) Krycí list rozpočtu</t>
  </si>
  <si>
    <t>2) Rekapitulácia rozpočtu</t>
  </si>
  <si>
    <t>3) Rozpočet</t>
  </si>
  <si>
    <t>Späť na hárok:</t>
  </si>
  <si>
    <t>Rekapitulácia stavby</t>
  </si>
  <si>
    <t>optimalizované pre tlač zostáv vo formáte A4 - na výšku</t>
  </si>
  <si>
    <t>&gt;&gt;  skryté stĺpce  &lt;&lt;</t>
  </si>
  <si>
    <t>{7EB2BE18-52CB-43C1-89AC-66AA2BEEE5EC}</t>
  </si>
  <si>
    <t>0</t>
  </si>
  <si>
    <t>KRYCÍ LIST ROZPOČTU-oprávnené náklady-výkaz výmer</t>
  </si>
  <si>
    <t>v ---  nižšie sa nachádzajú doplnkové a pomocné údaje k zostavám  --- v</t>
  </si>
  <si>
    <t>False</t>
  </si>
  <si>
    <t>Stavba:</t>
  </si>
  <si>
    <t>Objekt:</t>
  </si>
  <si>
    <t>SO-01 - SO-01 VYUŽITIE  NADSTAVBY BUDOVY ZÁKLADNEJ ŠKOLY 
V HLADOVKE</t>
  </si>
  <si>
    <t>JKSO:</t>
  </si>
  <si>
    <t>KS:</t>
  </si>
  <si>
    <t>HLADOVKA, K.Ú. HLADOVKA</t>
  </si>
  <si>
    <t>Objednávateľ:</t>
  </si>
  <si>
    <t>IČO:00314480</t>
  </si>
  <si>
    <t>OBEC HLADOVKA, Hladovka 45, 027 13 Hladovka</t>
  </si>
  <si>
    <t>IČO DPH:2020571641</t>
  </si>
  <si>
    <t>Zhotoviteľ:</t>
  </si>
  <si>
    <t>IČO DPH:</t>
  </si>
  <si>
    <t>Projektant:Hlina s.r.o, Garbiarska 2583, 031 01 Liptovský Mikuláš</t>
  </si>
  <si>
    <t>IČO: 45354618</t>
  </si>
  <si>
    <t>IČO DPH:SK2022982467</t>
  </si>
  <si>
    <t>Spracovateľ:Ing. Ján Hlina - autorizovaný stavebný inžinier (4202 *A * 1)</t>
  </si>
  <si>
    <t>Poznámka:</t>
  </si>
  <si>
    <t>Náklady z rozpočtu</t>
  </si>
  <si>
    <t>Ostatné náklady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</si>
  <si>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</si>
  <si>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</si>
  <si>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</si>
  <si>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</si>
  <si>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</si>
  <si>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</si>
  <si>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</si>
  <si>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</si>
  <si>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</si>
  <si>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</si>
  <si>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</si>
  <si>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</si>
  <si>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Objednávateľ</t>
  </si>
  <si>
    <t>Dátum a podpis:</t>
  </si>
  <si>
    <t>Pečiatka</t>
  </si>
  <si>
    <t>REKAPITULÁCIA ROZPOČTU-oprávnené náklady-výkaz výmer</t>
  </si>
  <si>
    <t>Projektant:</t>
  </si>
  <si>
    <t>Hlina s.r.o.,</t>
  </si>
  <si>
    <t>Spracovateľ:</t>
  </si>
  <si>
    <t>Ing. Ján Hlina</t>
  </si>
  <si>
    <t>Kód - Popis</t>
  </si>
  <si>
    <t>Cena celkom [EUR]</t>
  </si>
  <si>
    <t>1) Náklady z rozpočtu</t>
  </si>
  <si>
    <t>-1</t>
  </si>
  <si>
    <t>HSV - Práce a dodávky HSV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</si>
  <si>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</si>
  <si>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</si>
  <si>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</si>
  <si>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</si>
  <si>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</si>
  <si>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</si>
  <si>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</si>
  <si>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</si>
  <si>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</si>
  <si>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</si>
  <si>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731 - Ústredné kúrenie, kotolne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</si>
  <si>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</si>
  <si>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</si>
  <si>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</si>
  <si>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</si>
  <si>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</si>
  <si>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</si>
  <si>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</si>
  <si>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</si>
  <si>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</si>
  <si>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</si>
  <si>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</si>
  <si>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784 - Dokončovacie práce - maľby</t>
  </si>
  <si>
    <t>M - Práce a dodávky M</t>
  </si>
  <si>
    <t xml:space="preserve">    21-M - Elektromontáže</t>
  </si>
  <si>
    <t xml:space="preserve">    22-M - Montáže oznam. a zabezp. zariadení</t>
  </si>
  <si>
    <t xml:space="preserve">    95-M - Revízie</t>
  </si>
  <si>
    <t>2) Ostatné náklady</t>
  </si>
  <si>
    <t>Celkové náklady za stavbu 1) + 2)</t>
  </si>
  <si>
    <t>Výkaz výmer</t>
  </si>
  <si>
    <t>PČ</t>
  </si>
  <si>
    <t>Typ</t>
  </si>
  <si>
    <t>Kód</t>
  </si>
  <si>
    <t>Popis</t>
  </si>
  <si>
    <t>MJ</t>
  </si>
  <si>
    <t>J.cena [EUR]</t>
  </si>
  <si>
    <t>Cena celkom
[EUR]</t>
  </si>
  <si>
    <t>Poznámka</t>
  </si>
  <si>
    <t>J. Nh [h]</t>
  </si>
  <si>
    <t>Nh celkom [h]</t>
  </si>
  <si>
    <t>J. hmotnosť
[t]</t>
  </si>
  <si>
    <t>Hmotnosť
celkom [t]</t>
  </si>
  <si>
    <t>J. suť [t]</t>
  </si>
  <si>
    <t>Suť Celkom [t]</t>
  </si>
  <si>
    <t>D</t>
  </si>
  <si>
    <t>1</t>
  </si>
  <si>
    <t>ROZPOCET</t>
  </si>
  <si>
    <t>K</t>
  </si>
  <si>
    <t>434311115</t>
  </si>
  <si>
    <t>Stupne dusané na terén alebo dosku z betónu bez poteru, so zahladením povrchu tr.C 16/20</t>
  </si>
  <si>
    <t>4</t>
  </si>
  <si>
    <t>2</t>
  </si>
  <si>
    <t>-626017541</t>
  </si>
  <si>
    <t>434351141</t>
  </si>
  <si>
    <t>Debnenie stupňov na podstupňovej doske alebo na teréne pôdorysne priamočiarych zhotovenie</t>
  </si>
  <si>
    <t>-1987489725</t>
  </si>
  <si>
    <t>3</t>
  </si>
  <si>
    <t>434351142</t>
  </si>
  <si>
    <t>Debnenie stupňov na podstupňovej doske alebo na teréne pôdorysne priamočiarych odstránenie</t>
  </si>
  <si>
    <t>1020115904</t>
  </si>
  <si>
    <t>610991111</t>
  </si>
  <si>
    <t>Zakrývanie výplní vnútorných okenných otvorov</t>
  </si>
  <si>
    <t>1026441166</t>
  </si>
  <si>
    <t>5</t>
  </si>
  <si>
    <t>611466024</t>
  </si>
  <si>
    <t>8578409</t>
  </si>
  <si>
    <t>6</t>
  </si>
  <si>
    <t>611466081</t>
  </si>
  <si>
    <t>-1300576198</t>
  </si>
  <si>
    <t>7</t>
  </si>
  <si>
    <t>611481116</t>
  </si>
  <si>
    <t>Potiahnutie stropov vnútorných, sklotextilnou mriežkou</t>
  </si>
  <si>
    <t>-1804804644</t>
  </si>
  <si>
    <t>8</t>
  </si>
  <si>
    <t>612425931</t>
  </si>
  <si>
    <t>Omietka vápenná vnútorného ostenia okenného alebo dverného štuková</t>
  </si>
  <si>
    <t>-1100821624</t>
  </si>
  <si>
    <t>9</t>
  </si>
  <si>
    <t>612456211</t>
  </si>
  <si>
    <t>Postrek na stenách maltou cementovou pre postrek</t>
  </si>
  <si>
    <t>266768629</t>
  </si>
  <si>
    <t>10</t>
  </si>
  <si>
    <t>612462025</t>
  </si>
  <si>
    <t>140533329</t>
  </si>
  <si>
    <t>11</t>
  </si>
  <si>
    <t>612462056</t>
  </si>
  <si>
    <t>-790838575</t>
  </si>
  <si>
    <t>12</t>
  </si>
  <si>
    <t>612462111</t>
  </si>
  <si>
    <t>1423158552</t>
  </si>
  <si>
    <t>13</t>
  </si>
  <si>
    <t>625252340</t>
  </si>
  <si>
    <t>-1507682476</t>
  </si>
  <si>
    <t>14</t>
  </si>
  <si>
    <t>648991113</t>
  </si>
  <si>
    <t>Osadenie parapetných dosiek z plastických a poloplast., hmôt, š. nad 200 mm</t>
  </si>
  <si>
    <t>-308276156</t>
  </si>
  <si>
    <t>15</t>
  </si>
  <si>
    <t>M</t>
  </si>
  <si>
    <t>6119000990</t>
  </si>
  <si>
    <t>Vnútorné parapetné dosky plastové komôrkové,B=340mm biela, mramor, buk, zlatý dub</t>
  </si>
  <si>
    <t>1071549665</t>
  </si>
  <si>
    <t>16</t>
  </si>
  <si>
    <t>6119000970</t>
  </si>
  <si>
    <t>Vnútorné parapetné dosky plastové komôrkové,B=220mm biela, mramor, buk, zlatý dub</t>
  </si>
  <si>
    <t>465129110</t>
  </si>
  <si>
    <t>17</t>
  </si>
  <si>
    <t>6119001030</t>
  </si>
  <si>
    <t>Plastové krytky k vnútorným parapetom plastovým, pár vo farbe biela, zlatý dub, buk</t>
  </si>
  <si>
    <t>604238435</t>
  </si>
  <si>
    <t>18</t>
  </si>
  <si>
    <t>941955002</t>
  </si>
  <si>
    <t>Lešenie ľahké pracovné pomocné s výškou lešeňovej podlahy nad 1,20 do 1,90 m</t>
  </si>
  <si>
    <t>1490935150</t>
  </si>
  <si>
    <t>19</t>
  </si>
  <si>
    <t>941955102</t>
  </si>
  <si>
    <t>Lešenie ľahké pracovné v schodisku plochy do 6 m2, s výškou lešeňovej podlahy nad 1,50 do 3,5 m</t>
  </si>
  <si>
    <t>-1122017671</t>
  </si>
  <si>
    <t>20</t>
  </si>
  <si>
    <t>952901111</t>
  </si>
  <si>
    <t>Vyčistenie budov pri výške podlaží do 4m</t>
  </si>
  <si>
    <t>1418827556</t>
  </si>
  <si>
    <t>21</t>
  </si>
  <si>
    <t>953996606</t>
  </si>
  <si>
    <t>467443913</t>
  </si>
  <si>
    <t>22</t>
  </si>
  <si>
    <t>953996616</t>
  </si>
  <si>
    <t>-136039267</t>
  </si>
  <si>
    <t>23</t>
  </si>
  <si>
    <t>963051113</t>
  </si>
  <si>
    <t>Búranie železobetónových stropov doskových hr.nad 80 mm,  -2,40000t - B01</t>
  </si>
  <si>
    <t>-1049095672</t>
  </si>
  <si>
    <t>24</t>
  </si>
  <si>
    <t>965041341</t>
  </si>
  <si>
    <t>Búranie podkladov pod dlažby, liatych dlažieb a mazanín,škvarobetón hr.do 100 mm, plochy nad 4 m2 -1,60000t - B04</t>
  </si>
  <si>
    <t>937642352</t>
  </si>
  <si>
    <t>25</t>
  </si>
  <si>
    <t>972056015</t>
  </si>
  <si>
    <t>Jadrové vrty diamantovými korunkami do D 160 mm do stropov - železobetónových -0,00048t - B02</t>
  </si>
  <si>
    <t>cm</t>
  </si>
  <si>
    <t>1259417504</t>
  </si>
  <si>
    <t>26</t>
  </si>
  <si>
    <t>974032850</t>
  </si>
  <si>
    <t>Vyrezanie rýh frézovaním v murive z dierovaných pálených tehál hĺbky 2 cm, šírky 4 cm -0,00100t</t>
  </si>
  <si>
    <t>-1481285819</t>
  </si>
  <si>
    <t>27</t>
  </si>
  <si>
    <t>979011111</t>
  </si>
  <si>
    <t>Zvislá doprava sutiny a vybúraných hmôt za prvé podlažie nad alebo pod základným podlažím</t>
  </si>
  <si>
    <t>1170082823</t>
  </si>
  <si>
    <t>28</t>
  </si>
  <si>
    <t>979081111</t>
  </si>
  <si>
    <t>Odvoz sutiny a vybúraných hmôt na skládku do 1 km</t>
  </si>
  <si>
    <t>-2068002199</t>
  </si>
  <si>
    <t>29</t>
  </si>
  <si>
    <t>979081121</t>
  </si>
  <si>
    <t>Odvoz sutiny a vybúraných hmôt na skládku za každý ďalší 1 km</t>
  </si>
  <si>
    <t>1227212913</t>
  </si>
  <si>
    <t>30</t>
  </si>
  <si>
    <t>979082111</t>
  </si>
  <si>
    <t>Vnútrostavenisková doprava sutiny a vybúraných hmôt do 10 m</t>
  </si>
  <si>
    <t>1913075606</t>
  </si>
  <si>
    <t>31</t>
  </si>
  <si>
    <t>979082121</t>
  </si>
  <si>
    <t>Vnútrostavenisková doprava sutiny a vybúraných hmôt za každých ďalších 5 m</t>
  </si>
  <si>
    <t>-812654031</t>
  </si>
  <si>
    <t>32</t>
  </si>
  <si>
    <t>979089011</t>
  </si>
  <si>
    <t xml:space="preserve">Poplatok za skladovanie - betón, tehly, dlaždice, (17 01) nebezpečné </t>
  </si>
  <si>
    <t>1448593040</t>
  </si>
  <si>
    <t>33</t>
  </si>
  <si>
    <t>999281211</t>
  </si>
  <si>
    <t>Presun hmôt pre opravy a údržbu vonkajších plášťov doterajších objektov výšky do 25 m</t>
  </si>
  <si>
    <t>597967851</t>
  </si>
  <si>
    <t>34</t>
  </si>
  <si>
    <t>711211001</t>
  </si>
  <si>
    <t>1666077994</t>
  </si>
  <si>
    <t>35</t>
  </si>
  <si>
    <t>711793020</t>
  </si>
  <si>
    <t>-466601231</t>
  </si>
  <si>
    <t>36</t>
  </si>
  <si>
    <t>998711202</t>
  </si>
  <si>
    <t>Presun hmôt pre izoláciu proti vode v objektoch výšky nad 6 do 12 m</t>
  </si>
  <si>
    <t>-73095956</t>
  </si>
  <si>
    <t>37</t>
  </si>
  <si>
    <t>713000021</t>
  </si>
  <si>
    <t>Odstránenie tepelnej izolácie podláh kladenej voľne z vláknitých materiálov hr. nad 10 cm -0,012t</t>
  </si>
  <si>
    <t>969213179</t>
  </si>
  <si>
    <t>38</t>
  </si>
  <si>
    <t>713111111</t>
  </si>
  <si>
    <t>Montáž tepelnej izolácie stropov minerálnou vlnou, vrchom kladenou voľne</t>
  </si>
  <si>
    <t>1124412916</t>
  </si>
  <si>
    <t>39</t>
  </si>
  <si>
    <t>447</t>
  </si>
  <si>
    <t>2011349084</t>
  </si>
  <si>
    <t>40</t>
  </si>
  <si>
    <t>713111131</t>
  </si>
  <si>
    <t>Montáž tepelnej izolácie stropov rebrových minerálnou vlnou, spodkom s úpravou viazacím drôtom</t>
  </si>
  <si>
    <t>-977047275</t>
  </si>
  <si>
    <t>41</t>
  </si>
  <si>
    <t>445</t>
  </si>
  <si>
    <t>-1437875442</t>
  </si>
  <si>
    <t>42</t>
  </si>
  <si>
    <t>713121111</t>
  </si>
  <si>
    <t>Montáž tepelnej izolácie podláh minerálnou vlnou, kladená voľne v jednej vrstve</t>
  </si>
  <si>
    <t>-1398935174</t>
  </si>
  <si>
    <t>43</t>
  </si>
  <si>
    <t>412</t>
  </si>
  <si>
    <t>1878435011</t>
  </si>
  <si>
    <t>44</t>
  </si>
  <si>
    <t>713191211</t>
  </si>
  <si>
    <t>Montáž izolácie tepelnej stropov zospodu, parotesná fólia</t>
  </si>
  <si>
    <t>-932493419</t>
  </si>
  <si>
    <t>45</t>
  </si>
  <si>
    <t>IC583</t>
  </si>
  <si>
    <t>Rolka</t>
  </si>
  <si>
    <t>-593854900</t>
  </si>
  <si>
    <t>46</t>
  </si>
  <si>
    <t>713482111</t>
  </si>
  <si>
    <t>Montáž trubíc z PE, hr.do 10 mm,vnút.priemer do 38</t>
  </si>
  <si>
    <t>1211592047</t>
  </si>
  <si>
    <t>47</t>
  </si>
  <si>
    <t>2837741534</t>
  </si>
  <si>
    <t>1574590716</t>
  </si>
  <si>
    <t>48</t>
  </si>
  <si>
    <t>2837741564</t>
  </si>
  <si>
    <t>2102358371</t>
  </si>
  <si>
    <t>49</t>
  </si>
  <si>
    <t>998713202</t>
  </si>
  <si>
    <t>Presun hmôt pre izolácie tepelné v objektoch výšky nad 6 m do 12 m</t>
  </si>
  <si>
    <t>-427333253</t>
  </si>
  <si>
    <t>50</t>
  </si>
  <si>
    <t>721171107</t>
  </si>
  <si>
    <t>Potrubie z PVC - U odpadové ležaté hrdlové D 75x1, 8</t>
  </si>
  <si>
    <t>1874394455</t>
  </si>
  <si>
    <t>51</t>
  </si>
  <si>
    <t>721171109</t>
  </si>
  <si>
    <t>Potrubie z PVC - U odpadové ležaté hrdlové D 110x2, 2</t>
  </si>
  <si>
    <t>1732014423</t>
  </si>
  <si>
    <t>52</t>
  </si>
  <si>
    <t>721172109</t>
  </si>
  <si>
    <t>Potrubie z PVC - U odpadové zvislé hrdlové D 110x2, 2</t>
  </si>
  <si>
    <t>1054255555</t>
  </si>
  <si>
    <t>53</t>
  </si>
  <si>
    <t>721173205</t>
  </si>
  <si>
    <t>Potrubie z PVC - U odpadné pripájacie D 50x1, 8</t>
  </si>
  <si>
    <t>1432692834</t>
  </si>
  <si>
    <t>54</t>
  </si>
  <si>
    <t>721274103</t>
  </si>
  <si>
    <t>Ventilačné hlavice strešná - plastové DN 100 HUL 810</t>
  </si>
  <si>
    <t>1786065312</t>
  </si>
  <si>
    <t>55</t>
  </si>
  <si>
    <t>721290111</t>
  </si>
  <si>
    <t>Ostatné - skúška tesnosti kanalizácie v objektoch vodou do DN 125</t>
  </si>
  <si>
    <t>-1211285378</t>
  </si>
  <si>
    <t>56</t>
  </si>
  <si>
    <t>721290123</t>
  </si>
  <si>
    <t>Ostatné - skúška tesnosti kanalizácie v objektoch dymom do DN 300</t>
  </si>
  <si>
    <t>1172488963</t>
  </si>
  <si>
    <t>57</t>
  </si>
  <si>
    <t>998721202</t>
  </si>
  <si>
    <t>Presun hmôt pre vnútornú kanalizáciu v objektoch výšky nad 6 do 12 m</t>
  </si>
  <si>
    <t>15845674</t>
  </si>
  <si>
    <t>58</t>
  </si>
  <si>
    <t>722171111</t>
  </si>
  <si>
    <t>668393891</t>
  </si>
  <si>
    <t>59</t>
  </si>
  <si>
    <t>722171113</t>
  </si>
  <si>
    <t>1710502464</t>
  </si>
  <si>
    <t>60</t>
  </si>
  <si>
    <t>722254114</t>
  </si>
  <si>
    <t>Hydrantový systém DN25/30M, dĺžka stálotlakej hadice 30 metrov, presklené dvierka, kovové vyhotovenie</t>
  </si>
  <si>
    <t>súb.</t>
  </si>
  <si>
    <t>-543590775</t>
  </si>
  <si>
    <t>61</t>
  </si>
  <si>
    <t>722259125</t>
  </si>
  <si>
    <t>Prenosný hasiaci prístroj práškový 6kg</t>
  </si>
  <si>
    <t>76704901</t>
  </si>
  <si>
    <t>62</t>
  </si>
  <si>
    <t>722290226</t>
  </si>
  <si>
    <t>Tlaková skúška vodovodného potrubia závitového do DN 50</t>
  </si>
  <si>
    <t>1407115505</t>
  </si>
  <si>
    <t>63</t>
  </si>
  <si>
    <t>722290234</t>
  </si>
  <si>
    <t>Prepláchnutie a dezinfekcia vodovodného potrubia do DN 80</t>
  </si>
  <si>
    <t>1293632524</t>
  </si>
  <si>
    <t>64</t>
  </si>
  <si>
    <t>998722202</t>
  </si>
  <si>
    <t>Presun hmôt pre vnútorný vodovod v objektoch výšky nad 6 do 12 m</t>
  </si>
  <si>
    <t>-1667654246</t>
  </si>
  <si>
    <t>65</t>
  </si>
  <si>
    <t>725119721</t>
  </si>
  <si>
    <t>Montáž nového systému záchodov do ľahkých stien s kovovou konštrukciou (napr.GEBERIT, AlcaPlast)</t>
  </si>
  <si>
    <t>107105129</t>
  </si>
  <si>
    <t>66</t>
  </si>
  <si>
    <t>5513005457</t>
  </si>
  <si>
    <t>-719689703</t>
  </si>
  <si>
    <t>67</t>
  </si>
  <si>
    <t>5513005477</t>
  </si>
  <si>
    <t>-1621138469</t>
  </si>
  <si>
    <t>68</t>
  </si>
  <si>
    <t>725119730</t>
  </si>
  <si>
    <t>Montáž záchodu kombinovaného</t>
  </si>
  <si>
    <t>-1543142671</t>
  </si>
  <si>
    <t>69</t>
  </si>
  <si>
    <t>6420134050</t>
  </si>
  <si>
    <t>Klozet kombi spodný</t>
  </si>
  <si>
    <t>27391512</t>
  </si>
  <si>
    <t>70</t>
  </si>
  <si>
    <t>725129201</t>
  </si>
  <si>
    <t>Montáž pisoárového záchodku z bieleho diturvitu bez splachovacej nádrže</t>
  </si>
  <si>
    <t>-1116833614</t>
  </si>
  <si>
    <t>71</t>
  </si>
  <si>
    <t>6425211400</t>
  </si>
  <si>
    <t>Pisoár biely 4410 V</t>
  </si>
  <si>
    <t>580090330</t>
  </si>
  <si>
    <t>72</t>
  </si>
  <si>
    <t>725219201</t>
  </si>
  <si>
    <t>Montáž umývadla na konzoly, bez výtokovej armatúry</t>
  </si>
  <si>
    <t>-921875294</t>
  </si>
  <si>
    <t>73</t>
  </si>
  <si>
    <t>6421370600</t>
  </si>
  <si>
    <t>197433431</t>
  </si>
  <si>
    <t>74</t>
  </si>
  <si>
    <t>725291112</t>
  </si>
  <si>
    <t xml:space="preserve">Montáž doplnkov zariadení kúpeľní a záchodov, toaletná doska </t>
  </si>
  <si>
    <t>-1574085369</t>
  </si>
  <si>
    <t>75</t>
  </si>
  <si>
    <t>6429462300</t>
  </si>
  <si>
    <t>1209599167</t>
  </si>
  <si>
    <t>76</t>
  </si>
  <si>
    <t>725819402</t>
  </si>
  <si>
    <t>Montáž ventilu bez pripojovacej rúrky G 1/2</t>
  </si>
  <si>
    <t>-923176538</t>
  </si>
  <si>
    <t>77</t>
  </si>
  <si>
    <t>5514109000</t>
  </si>
  <si>
    <t>Ventil pre hygienické a zdravotnické zariadenia rohový mosadzný T 65 1/2" s rúrkou a ružicou</t>
  </si>
  <si>
    <t>1433735511</t>
  </si>
  <si>
    <t>78</t>
  </si>
  <si>
    <t>725829601</t>
  </si>
  <si>
    <t>Montáž batérií umývadlových stojankových pákových alebo klasických</t>
  </si>
  <si>
    <t>562891113</t>
  </si>
  <si>
    <t>79</t>
  </si>
  <si>
    <t>5513006100</t>
  </si>
  <si>
    <t>1338966386</t>
  </si>
  <si>
    <t>80</t>
  </si>
  <si>
    <t>725869301</t>
  </si>
  <si>
    <t>Montáž zápachovej uzávierky pre zariaďovacie predmety, umývadlová do D 40</t>
  </si>
  <si>
    <t>1204445080</t>
  </si>
  <si>
    <t>81</t>
  </si>
  <si>
    <t>5516131100</t>
  </si>
  <si>
    <t>Uzávierka zápachová umývadlová T 7105 s vent. D 40 mm z AKV</t>
  </si>
  <si>
    <t>1983719590</t>
  </si>
  <si>
    <t>82</t>
  </si>
  <si>
    <t>725869371</t>
  </si>
  <si>
    <t>Montáž zápachovej uzávierky pre zariaďovacie predmety, pisoárovej do D 50</t>
  </si>
  <si>
    <t>-1203598682</t>
  </si>
  <si>
    <t>83</t>
  </si>
  <si>
    <t>5516172000</t>
  </si>
  <si>
    <t>-443432117</t>
  </si>
  <si>
    <t>84</t>
  </si>
  <si>
    <t>998725202</t>
  </si>
  <si>
    <t>Presun hmôt pre zariaďovacie predmety v objektoch výšky nad 6 do 12 m</t>
  </si>
  <si>
    <t>-838970597</t>
  </si>
  <si>
    <t>85</t>
  </si>
  <si>
    <t>731361161</t>
  </si>
  <si>
    <t>1907898394</t>
  </si>
  <si>
    <t>86</t>
  </si>
  <si>
    <t>998731202</t>
  </si>
  <si>
    <t>Presun hmôt pre kotolne umiestnené vo výške (hĺbke) nad 6 do 12 m</t>
  </si>
  <si>
    <t>-1628362517</t>
  </si>
  <si>
    <t>87</t>
  </si>
  <si>
    <t>733161511</t>
  </si>
  <si>
    <t>802355445</t>
  </si>
  <si>
    <t>88</t>
  </si>
  <si>
    <t>733161515</t>
  </si>
  <si>
    <t>1145220135</t>
  </si>
  <si>
    <t>89</t>
  </si>
  <si>
    <t>733191301</t>
  </si>
  <si>
    <t>Tlaková skúška plastového potrubia do 32 mm</t>
  </si>
  <si>
    <t>1219219834</t>
  </si>
  <si>
    <t>90</t>
  </si>
  <si>
    <t>998733203</t>
  </si>
  <si>
    <t>Presun hmôt pre rozvody potrubia v objektoch výšky nad 6 do 24 m</t>
  </si>
  <si>
    <t>1053976682</t>
  </si>
  <si>
    <t>91</t>
  </si>
  <si>
    <t>734222612</t>
  </si>
  <si>
    <t>Ventil regulačný závitový s hlavicou termostatického ovládania V 4262 A - priamy G 1/2</t>
  </si>
  <si>
    <t>2107359304</t>
  </si>
  <si>
    <t>92</t>
  </si>
  <si>
    <t>998734203</t>
  </si>
  <si>
    <t>Presun hmôt pre armatúry v objektoch výšky nad 6 do 24 m</t>
  </si>
  <si>
    <t>-1176250473</t>
  </si>
  <si>
    <t>93</t>
  </si>
  <si>
    <t>735154042</t>
  </si>
  <si>
    <t>Montáž vykurovacieho telesa panelového jednoradového 600 mm/ dĺžky 1000-1200 mm</t>
  </si>
  <si>
    <t>-215011143</t>
  </si>
  <si>
    <t>94</t>
  </si>
  <si>
    <t>4848954990</t>
  </si>
  <si>
    <t>1834390077</t>
  </si>
  <si>
    <t>95</t>
  </si>
  <si>
    <t>735162130</t>
  </si>
  <si>
    <t xml:space="preserve">Montáž vykurovacieho telesa rúrkového výšky 1220 mm   </t>
  </si>
  <si>
    <t>-1905681121</t>
  </si>
  <si>
    <t>96</t>
  </si>
  <si>
    <t>4845500925</t>
  </si>
  <si>
    <t>-1190926</t>
  </si>
  <si>
    <t>97</t>
  </si>
  <si>
    <t>998735202</t>
  </si>
  <si>
    <t>Presun hmôt pre vykurovacie telesá v objektoch výšky nad 6 do 12 m</t>
  </si>
  <si>
    <t>2074129573</t>
  </si>
  <si>
    <t>98</t>
  </si>
  <si>
    <t>762512245</t>
  </si>
  <si>
    <t>Položenie podláh pod PVC na drevený podklad z OSB dosiek priskrutkovaním</t>
  </si>
  <si>
    <t>928655275</t>
  </si>
  <si>
    <t>99</t>
  </si>
  <si>
    <t>6072628000</t>
  </si>
  <si>
    <t>Doska drevoštiepková OSB 3 PD4 2500x675x25 mm - spodná</t>
  </si>
  <si>
    <t>1705007894</t>
  </si>
  <si>
    <t>100</t>
  </si>
  <si>
    <t>6072627400</t>
  </si>
  <si>
    <t>Doska drevoštiepková OSB 3 PD4 2500x675x18 mm - vrchná pod plávajúcu podlahu</t>
  </si>
  <si>
    <t>-1406603565</t>
  </si>
  <si>
    <t>101</t>
  </si>
  <si>
    <t>7625950R</t>
  </si>
  <si>
    <t xml:space="preserve">Spojovacie a ochranné prostriedky - klince, skrutky prepodlahy </t>
  </si>
  <si>
    <t>650298161</t>
  </si>
  <si>
    <t>102</t>
  </si>
  <si>
    <t>998762202</t>
  </si>
  <si>
    <t>Presun hmôt pre konštrukcie tesárske v objektoch výšky do 12 m</t>
  </si>
  <si>
    <t>-781214770</t>
  </si>
  <si>
    <t>103</t>
  </si>
  <si>
    <t>763115512</t>
  </si>
  <si>
    <t>1790937260</t>
  </si>
  <si>
    <t>104</t>
  </si>
  <si>
    <t>763116550</t>
  </si>
  <si>
    <t>1711366187</t>
  </si>
  <si>
    <t>105</t>
  </si>
  <si>
    <t>763126653</t>
  </si>
  <si>
    <t>1414059347</t>
  </si>
  <si>
    <t>106</t>
  </si>
  <si>
    <t>763138250</t>
  </si>
  <si>
    <t>28549982</t>
  </si>
  <si>
    <t>107</t>
  </si>
  <si>
    <t>763138251</t>
  </si>
  <si>
    <t>691246385</t>
  </si>
  <si>
    <t>108</t>
  </si>
  <si>
    <t>763153070</t>
  </si>
  <si>
    <t>1237301146</t>
  </si>
  <si>
    <t>109</t>
  </si>
  <si>
    <t>5959041015</t>
  </si>
  <si>
    <t>-1036945048</t>
  </si>
  <si>
    <t>110</t>
  </si>
  <si>
    <t>763190010</t>
  </si>
  <si>
    <t>Úprava spojov medzi sdk konštrukciou a murivom, betónovou konštrukciou prepáskovaním a pretmelením</t>
  </si>
  <si>
    <t>404677721</t>
  </si>
  <si>
    <t>111</t>
  </si>
  <si>
    <t>R7631673</t>
  </si>
  <si>
    <t>SDK obklady valcovaných profilov IPE z dosky GKF hr. 15 mm</t>
  </si>
  <si>
    <t>1677402621</t>
  </si>
  <si>
    <t>112</t>
  </si>
  <si>
    <t>R7631687</t>
  </si>
  <si>
    <t>-1810937119</t>
  </si>
  <si>
    <t>113</t>
  </si>
  <si>
    <t>R763752</t>
  </si>
  <si>
    <t>Montáž dreveného roštu podláh vrátane spojovacích prostriedkov</t>
  </si>
  <si>
    <t>-763622374</t>
  </si>
  <si>
    <t>114</t>
  </si>
  <si>
    <t>6051506903</t>
  </si>
  <si>
    <t xml:space="preserve">Hranol rezivo - pre rošt vyrovnania podlahy </t>
  </si>
  <si>
    <t>1641728491</t>
  </si>
  <si>
    <t>115</t>
  </si>
  <si>
    <t>998763403</t>
  </si>
  <si>
    <t>Presun hmôt pre sádrokartónové konštrukcie v stavbách(objektoch )výšky od 7 do 24 m</t>
  </si>
  <si>
    <t>-563681792</t>
  </si>
  <si>
    <t>116</t>
  </si>
  <si>
    <t>R7641737</t>
  </si>
  <si>
    <t>Zhotovenie prestupu cez krytinu pre kanalizačné odvetranie</t>
  </si>
  <si>
    <t>2140513972</t>
  </si>
  <si>
    <t>117</t>
  </si>
  <si>
    <t>R76417371</t>
  </si>
  <si>
    <t>Zhotovenie strešného prestupu cez krytinu pre komín s oplechovaním</t>
  </si>
  <si>
    <t>-484824663</t>
  </si>
  <si>
    <t>118</t>
  </si>
  <si>
    <t>998764202</t>
  </si>
  <si>
    <t>Presun hmôt pre konštrukcie klampiarske v objektoch výšky nad 6 do 12 m</t>
  </si>
  <si>
    <t>-285870011</t>
  </si>
  <si>
    <t>119</t>
  </si>
  <si>
    <t>766661112</t>
  </si>
  <si>
    <t>Montáž dverového krídla kompletiz. otváravého do zárubne, jednokrídlové</t>
  </si>
  <si>
    <t>-215994612</t>
  </si>
  <si>
    <t>120</t>
  </si>
  <si>
    <t>6116173100</t>
  </si>
  <si>
    <t>Dvere vnútorné hladké dýhované jednokrídlové plné MH 80x197 cm</t>
  </si>
  <si>
    <t>2127996683</t>
  </si>
  <si>
    <t>121</t>
  </si>
  <si>
    <t>6116174100</t>
  </si>
  <si>
    <t>Dvere vnútorné hladké dýhované jednokrídlové plné MH 90x197 cm</t>
  </si>
  <si>
    <t>-2078648871</t>
  </si>
  <si>
    <t>122</t>
  </si>
  <si>
    <t>766695212</t>
  </si>
  <si>
    <t>Montáž prahu dverí, jednokrídlových</t>
  </si>
  <si>
    <t>2115983531</t>
  </si>
  <si>
    <t>123</t>
  </si>
  <si>
    <t>6118715600</t>
  </si>
  <si>
    <t>Prah dubový L=82 B=10 cm</t>
  </si>
  <si>
    <t>867496709</t>
  </si>
  <si>
    <t>124</t>
  </si>
  <si>
    <t>6118717600</t>
  </si>
  <si>
    <t>Prah dubový L=92 B=10 cm</t>
  </si>
  <si>
    <t>-823886892</t>
  </si>
  <si>
    <t>125</t>
  </si>
  <si>
    <t>766702111</t>
  </si>
  <si>
    <t>Montáž zárubní obložkových pre dvere jednokrídlové hr.steny do 170 mm</t>
  </si>
  <si>
    <t>-787786869</t>
  </si>
  <si>
    <t>126</t>
  </si>
  <si>
    <t>6117103142</t>
  </si>
  <si>
    <t>Zárubňa  vnútorná, normal, dýhovaná, hrúbka steny do 17 cm, š.60, 70, 80, 90cm</t>
  </si>
  <si>
    <t>1313081692</t>
  </si>
  <si>
    <t>127</t>
  </si>
  <si>
    <t>R766121</t>
  </si>
  <si>
    <t>Montáž drevených stien plných pre WC vrátane 2x dvere pre jedno WC</t>
  </si>
  <si>
    <t>-1982162545</t>
  </si>
  <si>
    <t>128</t>
  </si>
  <si>
    <t>998766202</t>
  </si>
  <si>
    <t>Presun hmot pre konštrukcie stolárske v objektoch výšky nad 6 do 12 m</t>
  </si>
  <si>
    <t>-1358805968</t>
  </si>
  <si>
    <t>129</t>
  </si>
  <si>
    <t>767113140</t>
  </si>
  <si>
    <t>Montáž stien a priečok pre zasklenie z AL-profilov s plochou jednotlivých stien nad 12 do 16 m2 - S11</t>
  </si>
  <si>
    <t>-1962919132</t>
  </si>
  <si>
    <t>130</t>
  </si>
  <si>
    <t>5530100</t>
  </si>
  <si>
    <t>Uzavretie schodiska protipoziarnými dverami podľa PD a PO</t>
  </si>
  <si>
    <t>338710783</t>
  </si>
  <si>
    <t>131</t>
  </si>
  <si>
    <t>767221210</t>
  </si>
  <si>
    <t>Montáž zábradlí schodísk z rúrok na oceľovú konštrukciu, s hmotnosťou 1 m zábradlia do 15 kg</t>
  </si>
  <si>
    <t>-1138636198</t>
  </si>
  <si>
    <t>132</t>
  </si>
  <si>
    <t>5534667060</t>
  </si>
  <si>
    <t>Zábradlie na schody a podesty, horizont.výplň rebrovanie, v.do 120cm, hliníkové elox., kotv.bočné alebo do podlahy, vhodné do inter.aj exteriéru</t>
  </si>
  <si>
    <t>-1625893163</t>
  </si>
  <si>
    <t>133</t>
  </si>
  <si>
    <t>R7672111</t>
  </si>
  <si>
    <t>Montáž a dodávka kovového samonosného schodiska opatreného protipožiarným náterom</t>
  </si>
  <si>
    <t>-1523226513</t>
  </si>
  <si>
    <t>134</t>
  </si>
  <si>
    <t>998767202</t>
  </si>
  <si>
    <t>Presun hmôt pre kovové stavebné doplnkové konštrukcie v objektoch výšky nad 6 do 12 m</t>
  </si>
  <si>
    <t>-1579572606</t>
  </si>
  <si>
    <t>135</t>
  </si>
  <si>
    <t>771577115</t>
  </si>
  <si>
    <t>Montáž podláh z dlaždíc keramických diagonálne do tmelu flexibilného mrazuvzdorného veľ. 300 x 300 mm</t>
  </si>
  <si>
    <t>-410309823</t>
  </si>
  <si>
    <t>136</t>
  </si>
  <si>
    <t>5976498320</t>
  </si>
  <si>
    <t>Dlaždice keramické 300x300</t>
  </si>
  <si>
    <t>1110038931</t>
  </si>
  <si>
    <t>137</t>
  </si>
  <si>
    <t>771579793</t>
  </si>
  <si>
    <t>-647716704</t>
  </si>
  <si>
    <t>138</t>
  </si>
  <si>
    <t>998771202</t>
  </si>
  <si>
    <t>Presun hmôt pre podlahy z dlaždíc v objektoch výšky nad 6 do 12 m</t>
  </si>
  <si>
    <t>-2066834300</t>
  </si>
  <si>
    <t>139</t>
  </si>
  <si>
    <t>775413120</t>
  </si>
  <si>
    <t>Montáž podlahových soklíkov alebo líšt obvodových skrutkovaním</t>
  </si>
  <si>
    <t>-626012750</t>
  </si>
  <si>
    <t>140</t>
  </si>
  <si>
    <t>6119800927</t>
  </si>
  <si>
    <t>-1640395767</t>
  </si>
  <si>
    <t>141</t>
  </si>
  <si>
    <t>6119800936</t>
  </si>
  <si>
    <t>896324508</t>
  </si>
  <si>
    <t>142</t>
  </si>
  <si>
    <t>6119800937</t>
  </si>
  <si>
    <t>-1382226692</t>
  </si>
  <si>
    <t>143</t>
  </si>
  <si>
    <t>775550110</t>
  </si>
  <si>
    <t>Montáž podlahy z laminátových a drevených parkiet, click spoj, položená voľne</t>
  </si>
  <si>
    <t>-1121680209</t>
  </si>
  <si>
    <t>144</t>
  </si>
  <si>
    <t>6119800600</t>
  </si>
  <si>
    <t>-857302141</t>
  </si>
  <si>
    <t>145</t>
  </si>
  <si>
    <t>775592110</t>
  </si>
  <si>
    <t>Montáž podložky vyrovnávacej a tlmiacej penovej hr. 2 mm pod plávajúce podlahy</t>
  </si>
  <si>
    <t>21443610</t>
  </si>
  <si>
    <t>146</t>
  </si>
  <si>
    <t>2837712000</t>
  </si>
  <si>
    <t>1478564161</t>
  </si>
  <si>
    <t>147</t>
  </si>
  <si>
    <t>775592111</t>
  </si>
  <si>
    <t>Montáž parozábrany pod plávajúce podlahy - fólia PE</t>
  </si>
  <si>
    <t>383495857</t>
  </si>
  <si>
    <t>148</t>
  </si>
  <si>
    <t>2830010400</t>
  </si>
  <si>
    <t>Parozábrana - fólia  PE hrúbka 0,2 mm</t>
  </si>
  <si>
    <t>-3459056</t>
  </si>
  <si>
    <t>149</t>
  </si>
  <si>
    <t>998775202</t>
  </si>
  <si>
    <t>Presun hmôt pre podlahy vlysové a parketové v objektoch výšky nad 6 do 12 m</t>
  </si>
  <si>
    <t>250186597</t>
  </si>
  <si>
    <t>150</t>
  </si>
  <si>
    <t>781445208</t>
  </si>
  <si>
    <t>Montáž obkladov vnútor. stien z obkladačiek kladených do tmelu flexibilného veľ. 200x200 mm</t>
  </si>
  <si>
    <t>-1210030096</t>
  </si>
  <si>
    <t>151</t>
  </si>
  <si>
    <t>5976574100</t>
  </si>
  <si>
    <t>Obkladačky keramické glazované jednofarebné hladké B 200x200 IIa</t>
  </si>
  <si>
    <t>-559776866</t>
  </si>
  <si>
    <t>152</t>
  </si>
  <si>
    <t>781785261</t>
  </si>
  <si>
    <t>1724204491</t>
  </si>
  <si>
    <t>153</t>
  </si>
  <si>
    <t>998781202</t>
  </si>
  <si>
    <t>Presun hmôt pre obklady keramické v objektoch výšky nad 6 do 12 m</t>
  </si>
  <si>
    <t>1089340772</t>
  </si>
  <si>
    <t>154</t>
  </si>
  <si>
    <t>784452271</t>
  </si>
  <si>
    <t xml:space="preserve">Maľby z maliarskych zmesí Primalex, Farmal, ručne nanášané dvojnásobné základné na podklad jemnozrnný výšky do 3, 80 m   </t>
  </si>
  <si>
    <t>278427208</t>
  </si>
  <si>
    <t>155</t>
  </si>
  <si>
    <t>784452371</t>
  </si>
  <si>
    <t xml:space="preserve">Maľby z maliarskych zmesí Primalex, Farmal, ručne nanášané tónované dvojnásobné na jemnozrnný podklad výšky do 3, 80 m   </t>
  </si>
  <si>
    <t>-2073541711</t>
  </si>
  <si>
    <t>156</t>
  </si>
  <si>
    <t>210010031</t>
  </si>
  <si>
    <t>Rúrka elektroinštalačna ohybná kovová typ 2413 "Kopex", uložená voľne alebo pod omietkou</t>
  </si>
  <si>
    <t>2133302786</t>
  </si>
  <si>
    <t>157</t>
  </si>
  <si>
    <t>3450710200</t>
  </si>
  <si>
    <t>Rúrka FXP 16</t>
  </si>
  <si>
    <t>95979237</t>
  </si>
  <si>
    <t>158</t>
  </si>
  <si>
    <t>210010032</t>
  </si>
  <si>
    <t xml:space="preserve">Rúrka elektroinštalačná ohybná kovová typ 2416 "Kopex", uložená voľne alebo pod omietkou </t>
  </si>
  <si>
    <t>1029065743</t>
  </si>
  <si>
    <t>159</t>
  </si>
  <si>
    <t>3450728400</t>
  </si>
  <si>
    <t>I-Trubka FXP 20-TURBO</t>
  </si>
  <si>
    <t>411256426</t>
  </si>
  <si>
    <t>160</t>
  </si>
  <si>
    <t>210010301</t>
  </si>
  <si>
    <t>Krabica prístrojová bez zapojenia (1901, KP 68, KZ 3)</t>
  </si>
  <si>
    <t>-516287056</t>
  </si>
  <si>
    <t>161</t>
  </si>
  <si>
    <t>3450906510</t>
  </si>
  <si>
    <t>Krabica  KU 68-1901</t>
  </si>
  <si>
    <t>369831404</t>
  </si>
  <si>
    <t>162</t>
  </si>
  <si>
    <t>210010321</t>
  </si>
  <si>
    <t>Krabica (1903, KR 68) odbočná s viečkom, svorkovnicou vrátane zapojenia, kruhová</t>
  </si>
  <si>
    <t>574861243</t>
  </si>
  <si>
    <t>163</t>
  </si>
  <si>
    <t>3450907510</t>
  </si>
  <si>
    <t>Krabica  KU 68-1903</t>
  </si>
  <si>
    <t>-527886068</t>
  </si>
  <si>
    <t>164</t>
  </si>
  <si>
    <t>210010322</t>
  </si>
  <si>
    <t>Krabica (KR 97) odbočná s viečkom, svorkovnicou vrátane zapojenia, kruhová</t>
  </si>
  <si>
    <t>1034244936</t>
  </si>
  <si>
    <t>165</t>
  </si>
  <si>
    <t>3450911000</t>
  </si>
  <si>
    <t>Krabica  KR-97</t>
  </si>
  <si>
    <t>57342746</t>
  </si>
  <si>
    <t>166</t>
  </si>
  <si>
    <t>210110001</t>
  </si>
  <si>
    <t xml:space="preserve">Jednopólový spínač - radenie 1, nástenný pre prostredie obyčajné alebo vlhké vrátane zapojenia </t>
  </si>
  <si>
    <t>1399340447</t>
  </si>
  <si>
    <t>167</t>
  </si>
  <si>
    <t>ESP000000264</t>
  </si>
  <si>
    <t>KS</t>
  </si>
  <si>
    <t>1299807066</t>
  </si>
  <si>
    <t>168</t>
  </si>
  <si>
    <t>210110002</t>
  </si>
  <si>
    <t xml:space="preserve">Dvojpólový spínač - radenie 2, nástenný pre prostredie obyčajné alebo vlhké vrátane zapojenia </t>
  </si>
  <si>
    <t>-53999403</t>
  </si>
  <si>
    <t>169</t>
  </si>
  <si>
    <t>ESP000000266</t>
  </si>
  <si>
    <t>256</t>
  </si>
  <si>
    <t>-1078177434</t>
  </si>
  <si>
    <t>170</t>
  </si>
  <si>
    <t>210110004</t>
  </si>
  <si>
    <t xml:space="preserve">Striedavý spínač (prepínač) - radenie 6, nástenný pre prostredie obyčajné alebo vlhké vrátane zapojenia </t>
  </si>
  <si>
    <t>1242014374</t>
  </si>
  <si>
    <t>171</t>
  </si>
  <si>
    <t>ESP000000267</t>
  </si>
  <si>
    <t>-1469986518</t>
  </si>
  <si>
    <t>172</t>
  </si>
  <si>
    <t>210110005</t>
  </si>
  <si>
    <t xml:space="preserve">Krížový spínač (prepínač) - radenie 7, nástenný pre prostredie obyčajné alebo vlhké vrátane zapojenia </t>
  </si>
  <si>
    <t>-1632720178</t>
  </si>
  <si>
    <t>173</t>
  </si>
  <si>
    <t>ESP000000268</t>
  </si>
  <si>
    <t>886365164</t>
  </si>
  <si>
    <t>174</t>
  </si>
  <si>
    <t>210111012</t>
  </si>
  <si>
    <t>Domová zásuvka polozapustená alebo zapustená, 10/16 A 250 V 2P + Z 2 x zapojenie</t>
  </si>
  <si>
    <t>-1367316978</t>
  </si>
  <si>
    <t>175</t>
  </si>
  <si>
    <t>EZA000000212</t>
  </si>
  <si>
    <t>-1573917784</t>
  </si>
  <si>
    <t>176</t>
  </si>
  <si>
    <t>210115034</t>
  </si>
  <si>
    <t>Obmedzovač prepätia RSTI,  pre rozvádzače VN</t>
  </si>
  <si>
    <t>2031776509</t>
  </si>
  <si>
    <t>177</t>
  </si>
  <si>
    <t>3458020350</t>
  </si>
  <si>
    <t>Obmedzovač 22KV TYCO RSTI-CC-66SA2410    (kc.1000328520)</t>
  </si>
  <si>
    <t>súbor</t>
  </si>
  <si>
    <t>1120032443</t>
  </si>
  <si>
    <t>178</t>
  </si>
  <si>
    <t>210120403</t>
  </si>
  <si>
    <t>Istič vzduchový dvojpólový do 63 A</t>
  </si>
  <si>
    <t>-1222863570</t>
  </si>
  <si>
    <t>179</t>
  </si>
  <si>
    <t>3580760105</t>
  </si>
  <si>
    <t>Istič LPN-10B-2</t>
  </si>
  <si>
    <t>1636751221</t>
  </si>
  <si>
    <t>180</t>
  </si>
  <si>
    <t>3580760107</t>
  </si>
  <si>
    <t>Istič LPN-16B-2</t>
  </si>
  <si>
    <t>110106496</t>
  </si>
  <si>
    <t>181</t>
  </si>
  <si>
    <t>210120405</t>
  </si>
  <si>
    <t>Istič vzduchový trojpólový + N do 63 A</t>
  </si>
  <si>
    <t>1599684197</t>
  </si>
  <si>
    <t>182</t>
  </si>
  <si>
    <t>3580760236</t>
  </si>
  <si>
    <t>Istič LPN-32B-3N</t>
  </si>
  <si>
    <t>515665662</t>
  </si>
  <si>
    <t>183</t>
  </si>
  <si>
    <t>210120410</t>
  </si>
  <si>
    <t>Prúdové chrániče dvojpólové 16 - 80 A</t>
  </si>
  <si>
    <t>1962490361</t>
  </si>
  <si>
    <t>184</t>
  </si>
  <si>
    <t>3580760355</t>
  </si>
  <si>
    <t>Prúdový chránič OFI-40-2-030AC</t>
  </si>
  <si>
    <t>-1345227070</t>
  </si>
  <si>
    <t>185</t>
  </si>
  <si>
    <t>210120412</t>
  </si>
  <si>
    <t>Prúdové chrániče selektívne štvorpólové 40,  63 A</t>
  </si>
  <si>
    <t>-2146208405</t>
  </si>
  <si>
    <t>186</t>
  </si>
  <si>
    <t>3580760375</t>
  </si>
  <si>
    <t>Prúdový chránič OFI-40-4-300A-S</t>
  </si>
  <si>
    <t>1447944899</t>
  </si>
  <si>
    <t>187</t>
  </si>
  <si>
    <t>210120422</t>
  </si>
  <si>
    <t>Zvodiče prepätia</t>
  </si>
  <si>
    <t>-294687006</t>
  </si>
  <si>
    <t>188</t>
  </si>
  <si>
    <t>3580760441</t>
  </si>
  <si>
    <t>Zvodič prepätia</t>
  </si>
  <si>
    <t>1509757817</t>
  </si>
  <si>
    <t>189</t>
  </si>
  <si>
    <t>210130102</t>
  </si>
  <si>
    <t>Stýkač dvojpólový na DIN lištu do 40 A</t>
  </si>
  <si>
    <t>2071743319</t>
  </si>
  <si>
    <t>190</t>
  </si>
  <si>
    <t>3410360650</t>
  </si>
  <si>
    <t>Stýkač inštalačný 40A 2N/O cievka 230V</t>
  </si>
  <si>
    <t>-1376841683</t>
  </si>
  <si>
    <t>191</t>
  </si>
  <si>
    <t>210190001</t>
  </si>
  <si>
    <t>Montáž oceľoplechovej rozvodnice do váhy 20 kg</t>
  </si>
  <si>
    <t>-1312625600</t>
  </si>
  <si>
    <t>192</t>
  </si>
  <si>
    <t>ERS000000136</t>
  </si>
  <si>
    <t>Rozvodnica oceľová - 283048 - BF-U-3/72-C - zapustená - biela</t>
  </si>
  <si>
    <t>-1001694734</t>
  </si>
  <si>
    <t>193</t>
  </si>
  <si>
    <t>210201001</t>
  </si>
  <si>
    <t>Zapojenie svietidlá IP20, 1 x svetelný zdroj, stropného - nástenného interierového so žiarovkou</t>
  </si>
  <si>
    <t>697441478</t>
  </si>
  <si>
    <t>194</t>
  </si>
  <si>
    <t>3486301200</t>
  </si>
  <si>
    <t>Interiérové svietidlo žiarivkové 1x13W - Svietidlo A</t>
  </si>
  <si>
    <t>-1425352982</t>
  </si>
  <si>
    <t>195</t>
  </si>
  <si>
    <t>210201060</t>
  </si>
  <si>
    <t>Zapojenie svietidlá IP40, 1 x svetelný zdroj, P=20W, stropného - nástenného interierového s lineárnou žiarivkou</t>
  </si>
  <si>
    <t>-1799005295</t>
  </si>
  <si>
    <t>196</t>
  </si>
  <si>
    <t>3486301920</t>
  </si>
  <si>
    <t>Žiarivkové  zabudovateľné svietidlo 1x13W, IP23 - Svietidlo A</t>
  </si>
  <si>
    <t>-769518567</t>
  </si>
  <si>
    <t>197</t>
  </si>
  <si>
    <t>210201061</t>
  </si>
  <si>
    <t>Zapojenie svietidlá IP40, 2 x svetelný zdroj, P=20W, stropného - nástenného interierového s lineárnou žiarivkou</t>
  </si>
  <si>
    <t>1698937822</t>
  </si>
  <si>
    <t>198</t>
  </si>
  <si>
    <t>3486301800</t>
  </si>
  <si>
    <t>Vaničkové svietidlo s lineárnou  žiarivkou 2x18W, IP40, s EVG - Svietidlo D</t>
  </si>
  <si>
    <t>-1966711875</t>
  </si>
  <si>
    <t>199</t>
  </si>
  <si>
    <t>210201063</t>
  </si>
  <si>
    <t>Zapojenie svietidlá IP40, 4 x svetelný zdroj, P=20W, stropného - nástenného interierového s lineárnou žiarivkou</t>
  </si>
  <si>
    <t>-1563864845</t>
  </si>
  <si>
    <t>200</t>
  </si>
  <si>
    <t>3486301690</t>
  </si>
  <si>
    <t>Stavebnicové svietidlo s lineárnou  žiarivkou 4x18W, IP20, EVG - Svietidlo D</t>
  </si>
  <si>
    <t>4933880</t>
  </si>
  <si>
    <t>201</t>
  </si>
  <si>
    <t>210201510</t>
  </si>
  <si>
    <t>Zapojenie svietidla 1x svetelný zdroj, núdzového, LED - núdzový režim</t>
  </si>
  <si>
    <t>-394076390</t>
  </si>
  <si>
    <t>202</t>
  </si>
  <si>
    <t>3486801090</t>
  </si>
  <si>
    <t>Nástenné núdzové svietidlo LED 1x3,2W, IP22, 1 hodina, 360x140 mm núdzový režim</t>
  </si>
  <si>
    <t>1895066725</t>
  </si>
  <si>
    <t>203</t>
  </si>
  <si>
    <t>210881075</t>
  </si>
  <si>
    <t>Kábel bezhalogénový, medený uložený pevne CXKE 0,6/1,0 kV  3x1,5</t>
  </si>
  <si>
    <t>-119229116</t>
  </si>
  <si>
    <t>204</t>
  </si>
  <si>
    <t>11550</t>
  </si>
  <si>
    <t>Nehor. 3x  1,5  1-CXKE-R-J</t>
  </si>
  <si>
    <t>BM</t>
  </si>
  <si>
    <t>556916295</t>
  </si>
  <si>
    <t>205</t>
  </si>
  <si>
    <t>210881076</t>
  </si>
  <si>
    <t>Kábel bezhalogénový, medený uložený pevne CXKE 0,6/1,0 kV  3x2,5</t>
  </si>
  <si>
    <t>1375786939</t>
  </si>
  <si>
    <t>206</t>
  </si>
  <si>
    <t>85460</t>
  </si>
  <si>
    <t>Nehor. 3x  2,5  CXKEpl-R-J pl.</t>
  </si>
  <si>
    <t>1191385428</t>
  </si>
  <si>
    <t>207</t>
  </si>
  <si>
    <t>210881100</t>
  </si>
  <si>
    <t>Kábel bezhalogénový, medený uložený pevne CXKE 0,6/1,0 kV  5x1,5</t>
  </si>
  <si>
    <t>465977473</t>
  </si>
  <si>
    <t>208</t>
  </si>
  <si>
    <t>10171</t>
  </si>
  <si>
    <t>Nehor. 5x  1,5  CXKEpl-R-J pl.</t>
  </si>
  <si>
    <t>-792128007</t>
  </si>
  <si>
    <t>209</t>
  </si>
  <si>
    <t>210881102</t>
  </si>
  <si>
    <t>Kábel bezhalogénový, medený uložený pevne N2XH 0,6/1,0 kV  5x4</t>
  </si>
  <si>
    <t>-1815245954</t>
  </si>
  <si>
    <t>210</t>
  </si>
  <si>
    <t>3410350891</t>
  </si>
  <si>
    <t xml:space="preserve">CXKE 5x4   Nehorľavý kábel </t>
  </si>
  <si>
    <t>-841617020</t>
  </si>
  <si>
    <t>211</t>
  </si>
  <si>
    <t>2205110</t>
  </si>
  <si>
    <t>Montáž a dodávka štrukturovanej kabeláže</t>
  </si>
  <si>
    <t>sub</t>
  </si>
  <si>
    <t>-1144309793</t>
  </si>
  <si>
    <t>212</t>
  </si>
  <si>
    <t>R22037045</t>
  </si>
  <si>
    <t>Montáž reproduktoru s regulátorom hlasitosti,upevnenie,pripojenie,nastavenie</t>
  </si>
  <si>
    <t>1653623869</t>
  </si>
  <si>
    <t>213</t>
  </si>
  <si>
    <t>3837001003</t>
  </si>
  <si>
    <t>Reproduktor nástenný skrinka plastová s prednou kovovou mriežkou, biela 100V, 6-3-1.5W+regul. hlasit</t>
  </si>
  <si>
    <t>-1937685030</t>
  </si>
  <si>
    <t>214</t>
  </si>
  <si>
    <t>210800273</t>
  </si>
  <si>
    <t>Kábel medený uložený v rúrke V03VH-H (CYH) 300 V 2x0,5</t>
  </si>
  <si>
    <t>50721380</t>
  </si>
  <si>
    <t>215</t>
  </si>
  <si>
    <t>KOH000000007</t>
  </si>
  <si>
    <t>CYH - 2x4,0 - transparentná/červená</t>
  </si>
  <si>
    <t>1521945299</t>
  </si>
  <si>
    <t>216</t>
  </si>
  <si>
    <t>950103</t>
  </si>
  <si>
    <t xml:space="preserve">Revízia elektroinštalácie </t>
  </si>
  <si>
    <t>458307159</t>
  </si>
  <si>
    <t>KRYCÍ LIST ROZPOČTU-neoprávnené náklady-výkaz výmer</t>
  </si>
  <si>
    <t>Objednavateľ</t>
  </si>
  <si>
    <t>REKAPITULÁCIA ROZPOČTU-výkaz výmer</t>
  </si>
  <si>
    <t>VÝKAZ  VÝMER</t>
  </si>
  <si>
    <t>Využitie nadstavby budovy základnej školy v Hladovke</t>
  </si>
  <si>
    <t>Oprávnené výdavky:</t>
  </si>
  <si>
    <t>Spolu:</t>
  </si>
  <si>
    <t>Neoprávnené výdavky:</t>
  </si>
  <si>
    <t>Príprava vnútorného podkladu stropov Weber - Terranova, podkladný náter weber 705, alebo ekvivalentný</t>
  </si>
  <si>
    <t>Vnútorná omietka stropov štuková zo zmesi Weber - Terranova, weber.štuková stierka univerzal, alebo ekvivalentný</t>
  </si>
  <si>
    <t>Príprava vnútorného podkladu stien Weber - Terranova, podkladný náter weber 700, alebo ekvivalentný</t>
  </si>
  <si>
    <t>Vnútorná omietka stien jadrová zo zmesi Weber - Terranova, weber.mvc 630 UNI, alebo ekvivalentný</t>
  </si>
  <si>
    <t>Vnútorná omietka stien štuková zo zmesi Weber - Terranova, weber.štuková stierka univerzal, alebo ekvivalentný</t>
  </si>
  <si>
    <t>Kontaktný zatepľovací systém ostenia hr. 20 mm Weber - Terranova THERM - EXLUSIVE (kamenná vlna), alebo ekvivalentný</t>
  </si>
  <si>
    <t>WEBER - TERRANOVA rohový ochranný profil s integrovanou sieťovinou LK plast 100, alebo ekvivalentný</t>
  </si>
  <si>
    <t>WEBER - TERRANOVA začisťovací okenný profil s tkaninou 6 mm (plastový), alebo ekvivalentný</t>
  </si>
  <si>
    <t>Jednozlož. hydroizolačná hmota Weber - Terranova, náter na vnútorne použietie, weber.akryzol vodorová, alebo ekvivalentný</t>
  </si>
  <si>
    <t>Izolácia dilatácii elastickou tesniacou páskou Weber - Terranova B14 vodorovná, alebo ekvivalentný</t>
  </si>
  <si>
    <t>KNAUF CLASSIC 039 hrúbka 200 mm, alebo ekvivalentný</t>
  </si>
  <si>
    <t>KNAUF CLASSIC 039 hrúbka 160 mm, alebo ekvivalentný</t>
  </si>
  <si>
    <t>KNAUF NOBASIL PTS hrúbka 40 mm, alebo ekvivalentný</t>
  </si>
  <si>
    <t>Vysoko parotesná hliníková fólia GUNNEFOL ALU 140, alebo ekvivalentný</t>
  </si>
  <si>
    <t>Tubolit DG 18 x 9 izolácia-trubica AZ FLEX Armacell, alebo ekvivalentný</t>
  </si>
  <si>
    <t>Tubolit DG 32 x 5 izolácia-trubica AZ FLEX Armacell, alebo ekvivalentný</t>
  </si>
  <si>
    <t>Potrubie plasthliníkové ALPEX - DUO 16x2 mm v kotúčoch, alebo ekvivalentný</t>
  </si>
  <si>
    <t>Potrubie plasthliníkové ALPEX - DUO 20x2 mm v kotúčoch, alebo ekvivalentný</t>
  </si>
  <si>
    <t>Duofix pre WC s variabilnou výškou UP320 1.138x 187x 452  obj.č. 111.396.00.5   GEBERIT, alebo ekvivalentný</t>
  </si>
  <si>
    <t>Ovl. tlačidlo Sigma 20 biela-lesk-biela 295x 175x 45  obj.č. 115.778.KJ.1   GEBERIT, alebo ekvivalentný</t>
  </si>
  <si>
    <t>Umývadlo Bermud I.A 55cm 1503 bez diery, alebo ekvivalentný</t>
  </si>
  <si>
    <t>Doska keramická toaletná VIOLA 7712.9 biela, alebo ekvivalentný</t>
  </si>
  <si>
    <t>Umývadlová stojanková batéria OLYMP, obj.č.3116110040001, alebo ekvivalentný</t>
  </si>
  <si>
    <t>Uzávierka zápachová pisoárová T 2422 2, alebo ekvivalentný</t>
  </si>
  <si>
    <t>Nerezový komín Schiedel ICS 25 dvojplášťový DN 300 mm, výšky 8 m - S03, alebo ekvivalentný</t>
  </si>
  <si>
    <t>Potrubie plasthliníkové GABOTHERM PE-RT 16x2 mm z rúrok rovných, alebo ekvivalentný</t>
  </si>
  <si>
    <t>Potrubie plasthliníkové GABOTHERM PE-RT 32x3 mm z rúrok rovných, alebo ekvivalentný</t>
  </si>
  <si>
    <t>Vykurovacie teleso KORADO doskové oceľové  21VKM 600x1000 Radik VKM stredový, č. KO21VKM6/10, alebo ekvivalentný</t>
  </si>
  <si>
    <t>Vykurovací rebrík radiátor KORADO  oceľ.rebrík KORALUX LINEAR CLASSICKLC 600 x 1220, alebo ekvivalentný</t>
  </si>
  <si>
    <t>Priečka SDK Rigips hr. 100 mm dvojito opláštená doskami RB 12.5 mm s tep. Izoláciou, CW 50, alebo ekvivalentný</t>
  </si>
  <si>
    <t>Priečka SDK Rigips hr. 155 mm dvojito opláštená doskami RB 12.5 mm s tep. Izoláciou, dvojitá podkonštrukcia 2xCW 50 s medzerou, alebo ekvivalentný</t>
  </si>
  <si>
    <t>Predsadená SDK stena Rigips hr. 115 mm, opláštená doskou RFI 12.5 mm, voľne stojaca na podkonštrukcií CW100 - S08, alebo ekvivalentný</t>
  </si>
  <si>
    <t>Protipožiarny podhľad SDK Rigips RF 15 mm ( El45/15) závesný, dvojúrovňová oceľová podkonštrukcia CD, bez TI, alebo ekvivalentný</t>
  </si>
  <si>
    <t>Protipožiarny podhľad SDK Rigips RFI 15 mm ( El45/15) závesný, dvojúrovňová oceľová podkonštrukcia CD, bez TI, alebo ekvivalentný</t>
  </si>
  <si>
    <t>Montáž cementovej podlahy KNAUF Aquapanelfloor bez suchého podsypu, alebo ekvivalentný</t>
  </si>
  <si>
    <t>AQUAPANEL  Floor Cementové podlahové dosky  600 × 900 × 22 mm, alebo ekvivalentný</t>
  </si>
  <si>
    <t>Príplatok za škárovanie hmotou Ceresit CE 40, alebo ekvivalentný</t>
  </si>
  <si>
    <t>Lišta soklová, WELT 60, KANT 60 a KANT 58, BASIC, PARKETT PLUS, alebo ekvivalentný</t>
  </si>
  <si>
    <t>Lišta soklová, WELT 60, KANT 58 roh vnútorný a vonkajší, PARKETT PLUS, alebo ekvivalentný</t>
  </si>
  <si>
    <t>Lišta soklová, WELT 60, KANT 58 spojka a ukončenie, PARKETT PLUS, alebo ekvivalentný</t>
  </si>
  <si>
    <t>Laminátové parkety KRONOSPAN KRONOSTEP 1285x195x8,1 mm, alebo ekvivalentný</t>
  </si>
  <si>
    <t>Podložka pod plávajúce podlahy biela hr. 2 mm MIRELON, alebo ekvivalentný</t>
  </si>
  <si>
    <t>Valena - 774401 - spínač jednopólový - (radenie: 1) - biela, alebo ekvivalentný</t>
  </si>
  <si>
    <t>Valena - 774408 - prepínač striedavý dvojitý - (radenie: 5B) - biela, alebo ekvivalentný</t>
  </si>
  <si>
    <t>Valena - 774406 - spínač striedavý - (radenie: 6) - biela, alebo ekvivalentný</t>
  </si>
  <si>
    <t>Valena - 774407 - prepínač krížový - (radenie: 7) - biela, alebo ekvivalentný</t>
  </si>
  <si>
    <t>Valena - 774392 - 2-zásuvka - 2x2P+T - béžová, alebo ekvivalentný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</si>
</sst>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#,##0.00;\-#,##0.00"/>
    <numFmt numFmtId="166" formatCode="0.00%;\-0.00%"/>
    <numFmt numFmtId="167" formatCode="#,##0.000;\-#,##0.000"/>
    <numFmt numFmtId="168" formatCode="#,##0.00000;\-#,##0.00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0"/>
      <color theme="1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0"/>
      <color theme="1"/>
      <name val="Arial CE"/>
      <charset val="238"/>
    </font>
    <font>
      <b/>
      <sz val="10"/>
      <color rgb="FF000000"/>
      <name val="Arial CE"/>
      <charset val="238"/>
    </font>
    <font>
      <b/>
      <sz val="10"/>
      <color theme="1"/>
      <name val="Arial CE"/>
      <charset val="238"/>
    </font>
    <font>
      <sz val="11"/>
      <color rgb="FFFF0000"/>
      <name val="Calibri"/>
      <family val="2"/>
      <charset val="238"/>
      <scheme val="minor"/>
    </font>
    <font>
      <sz val="8"/>
      <name val="Trebuchet MS"/>
      <family val="2"/>
      <charset val="238"/>
    </font>
    <font>
      <sz val="10"/>
      <name val="Trebuchet MS"/>
      <family val="2"/>
      <charset val="238"/>
    </font>
    <font>
      <u/>
      <sz val="8"/>
      <color indexed="30"/>
      <name val="Trebuchet MS"/>
      <family val="2"/>
      <charset val="238"/>
    </font>
    <font>
      <u/>
      <sz val="10"/>
      <name val="Trebuchet MS"/>
      <family val="2"/>
      <charset val="238"/>
    </font>
    <font>
      <u/>
      <sz val="10"/>
      <color indexed="30"/>
      <name val="Trebuchet MS"/>
      <family val="2"/>
      <charset val="238"/>
    </font>
    <font>
      <sz val="8"/>
      <color indexed="48"/>
      <name val="Trebuchet MS"/>
      <family val="2"/>
      <charset val="238"/>
    </font>
    <font>
      <b/>
      <sz val="1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9"/>
      <color indexed="55"/>
      <name val="Trebuchet MS"/>
      <family val="2"/>
      <charset val="238"/>
    </font>
    <font>
      <sz val="9"/>
      <name val="Trebuchet MS"/>
      <family val="2"/>
    </font>
    <font>
      <b/>
      <sz val="10"/>
      <name val="Trebuchet MS"/>
      <family val="2"/>
      <charset val="238"/>
    </font>
    <font>
      <sz val="12"/>
      <color indexed="56"/>
      <name val="Trebuchet MS"/>
      <family val="2"/>
      <charset val="238"/>
    </font>
    <font>
      <sz val="12"/>
      <name val="Trebuchet MS"/>
      <family val="2"/>
      <charset val="238"/>
    </font>
    <font>
      <sz val="10"/>
      <color indexed="56"/>
      <name val="Trebuchet MS"/>
      <family val="2"/>
      <charset val="238"/>
    </font>
    <font>
      <sz val="8"/>
      <color indexed="16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indexed="56"/>
      <name val="Trebuchet MS"/>
      <family val="2"/>
      <charset val="238"/>
    </font>
    <font>
      <sz val="8"/>
      <color indexed="55"/>
      <name val="Trebuchet MS"/>
      <family val="2"/>
      <charset val="238"/>
    </font>
    <font>
      <i/>
      <sz val="8"/>
      <name val="Trebuchet MS"/>
      <family val="2"/>
      <charset val="238"/>
    </font>
    <font>
      <sz val="8"/>
      <color rgb="FFFF0000"/>
      <name val="Trebuchet MS"/>
      <family val="2"/>
      <charset val="238"/>
    </font>
    <font>
      <i/>
      <sz val="8"/>
      <color rgb="FFFF000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55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top" wrapText="1"/>
      <protection locked="0"/>
    </xf>
    <xf numFmtId="0" fontId="13" fillId="0" borderId="0" applyNumberFormat="0" applyFill="0" applyBorder="0">
      <alignment vertical="top" wrapText="1"/>
      <protection locked="0"/>
    </xf>
  </cellStyleXfs>
  <cellXfs count="204">
    <xf numFmtId="0" fontId="0" fillId="0" borderId="0" xfId="0"/>
    <xf numFmtId="0" fontId="0" fillId="2" borderId="0" xfId="0" applyFill="1"/>
    <xf numFmtId="0" fontId="0" fillId="2" borderId="7" xfId="0" applyFill="1" applyBorder="1"/>
    <xf numFmtId="0" fontId="6" fillId="2" borderId="8" xfId="0" applyFont="1" applyFill="1" applyBorder="1"/>
    <xf numFmtId="0" fontId="0" fillId="2" borderId="1" xfId="0" applyFill="1" applyBorder="1"/>
    <xf numFmtId="4" fontId="1" fillId="2" borderId="2" xfId="0" applyNumberFormat="1" applyFont="1" applyFill="1" applyBorder="1"/>
    <xf numFmtId="0" fontId="0" fillId="2" borderId="3" xfId="0" applyFill="1" applyBorder="1"/>
    <xf numFmtId="4" fontId="1" fillId="2" borderId="4" xfId="0" applyNumberFormat="1" applyFont="1" applyFill="1" applyBorder="1"/>
    <xf numFmtId="0" fontId="0" fillId="2" borderId="5" xfId="0" applyFill="1" applyBorder="1"/>
    <xf numFmtId="4" fontId="3" fillId="2" borderId="6" xfId="0" applyNumberFormat="1" applyFont="1" applyFill="1" applyBorder="1"/>
    <xf numFmtId="0" fontId="0" fillId="2" borderId="0" xfId="0" applyFill="1" applyAlignment="1">
      <alignment horizontal="left"/>
    </xf>
    <xf numFmtId="0" fontId="7" fillId="2" borderId="7" xfId="0" applyFont="1" applyFill="1" applyBorder="1"/>
    <xf numFmtId="0" fontId="8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1" xfId="0" applyFont="1" applyFill="1" applyBorder="1"/>
    <xf numFmtId="0" fontId="7" fillId="2" borderId="3" xfId="0" applyFont="1" applyFill="1" applyBorder="1"/>
    <xf numFmtId="0" fontId="5" fillId="2" borderId="0" xfId="0" applyFont="1" applyFill="1" applyAlignment="1">
      <alignment horizontal="left" vertical="center" indent="2"/>
    </xf>
    <xf numFmtId="0" fontId="7" fillId="2" borderId="5" xfId="0" applyFont="1" applyFill="1" applyBorder="1"/>
    <xf numFmtId="49" fontId="9" fillId="2" borderId="10" xfId="0" applyNumberFormat="1" applyFont="1" applyFill="1" applyBorder="1"/>
    <xf numFmtId="0" fontId="7" fillId="2" borderId="0" xfId="0" applyFont="1" applyFill="1"/>
    <xf numFmtId="49" fontId="9" fillId="2" borderId="0" xfId="0" applyNumberFormat="1" applyFont="1" applyFill="1"/>
    <xf numFmtId="49" fontId="9" fillId="0" borderId="2" xfId="0" applyNumberFormat="1" applyFont="1" applyFill="1" applyBorder="1"/>
    <xf numFmtId="49" fontId="9" fillId="0" borderId="4" xfId="0" applyNumberFormat="1" applyFont="1" applyFill="1" applyBorder="1"/>
    <xf numFmtId="49" fontId="9" fillId="0" borderId="6" xfId="0" applyNumberFormat="1" applyFont="1" applyFill="1" applyBorder="1"/>
    <xf numFmtId="49" fontId="9" fillId="0" borderId="0" xfId="0" applyNumberFormat="1" applyFont="1" applyFill="1"/>
    <xf numFmtId="0" fontId="11" fillId="3" borderId="0" xfId="1" applyFont="1" applyFill="1" applyAlignment="1" applyProtection="1">
      <alignment horizontal="left" vertical="top"/>
    </xf>
    <xf numFmtId="0" fontId="12" fillId="3" borderId="0" xfId="1" applyFont="1" applyFill="1" applyAlignment="1" applyProtection="1">
      <alignment horizontal="left" vertical="center"/>
    </xf>
    <xf numFmtId="0" fontId="14" fillId="3" borderId="0" xfId="2" applyNumberFormat="1" applyFont="1" applyFill="1" applyBorder="1" applyAlignment="1" applyProtection="1">
      <alignment horizontal="left" vertical="center"/>
    </xf>
    <xf numFmtId="0" fontId="15" fillId="3" borderId="0" xfId="2" applyNumberFormat="1" applyFont="1" applyFill="1" applyBorder="1" applyAlignment="1" applyProtection="1">
      <alignment horizontal="left" vertical="center"/>
    </xf>
    <xf numFmtId="0" fontId="11" fillId="3" borderId="0" xfId="1" applyFont="1" applyFill="1" applyAlignment="1">
      <alignment horizontal="left" vertical="top"/>
      <protection locked="0"/>
    </xf>
    <xf numFmtId="0" fontId="11" fillId="0" borderId="0" xfId="1" applyAlignment="1">
      <alignment horizontal="left" vertical="top"/>
      <protection locked="0"/>
    </xf>
    <xf numFmtId="0" fontId="11" fillId="0" borderId="11" xfId="1" applyBorder="1" applyAlignment="1">
      <alignment horizontal="left" vertical="top"/>
      <protection locked="0"/>
    </xf>
    <xf numFmtId="0" fontId="11" fillId="0" borderId="12" xfId="1" applyFont="1" applyBorder="1" applyAlignment="1">
      <alignment horizontal="left" vertical="top"/>
      <protection locked="0"/>
    </xf>
    <xf numFmtId="0" fontId="11" fillId="0" borderId="13" xfId="1" applyBorder="1" applyAlignment="1">
      <alignment horizontal="left" vertical="top"/>
      <protection locked="0"/>
    </xf>
    <xf numFmtId="0" fontId="11" fillId="0" borderId="14" xfId="1" applyBorder="1" applyAlignment="1">
      <alignment horizontal="left" vertical="top"/>
      <protection locked="0"/>
    </xf>
    <xf numFmtId="0" fontId="11" fillId="0" borderId="15" xfId="1" applyBorder="1" applyAlignment="1">
      <alignment horizontal="left" vertical="top"/>
      <protection locked="0"/>
    </xf>
    <xf numFmtId="0" fontId="16" fillId="0" borderId="0" xfId="1" applyFont="1" applyAlignment="1">
      <alignment horizontal="left" vertical="center"/>
      <protection locked="0"/>
    </xf>
    <xf numFmtId="0" fontId="11" fillId="0" borderId="0" xfId="1" applyFont="1" applyAlignment="1">
      <alignment horizontal="left" vertical="top"/>
      <protection locked="0"/>
    </xf>
    <xf numFmtId="0" fontId="18" fillId="0" borderId="0" xfId="1" applyFont="1" applyAlignment="1">
      <alignment horizontal="left" vertical="center"/>
      <protection locked="0"/>
    </xf>
    <xf numFmtId="0" fontId="11" fillId="0" borderId="0" xfId="1" applyFont="1" applyAlignment="1">
      <alignment horizontal="left" vertical="center"/>
      <protection locked="0"/>
    </xf>
    <xf numFmtId="0" fontId="11" fillId="0" borderId="14" xfId="1" applyBorder="1" applyAlignment="1">
      <alignment horizontal="left" vertical="center"/>
      <protection locked="0"/>
    </xf>
    <xf numFmtId="0" fontId="19" fillId="0" borderId="0" xfId="1" applyFont="1" applyAlignment="1">
      <alignment horizontal="left" vertical="top"/>
      <protection locked="0"/>
    </xf>
    <xf numFmtId="0" fontId="11" fillId="0" borderId="15" xfId="1" applyBorder="1" applyAlignment="1">
      <alignment horizontal="left" vertical="center"/>
      <protection locked="0"/>
    </xf>
    <xf numFmtId="0" fontId="18" fillId="0" borderId="0" xfId="1" applyFont="1" applyBorder="1" applyAlignment="1">
      <alignment vertical="center"/>
      <protection locked="0"/>
    </xf>
    <xf numFmtId="0" fontId="20" fillId="0" borderId="0" xfId="1" applyFont="1" applyAlignment="1">
      <alignment horizontal="left" vertical="center"/>
      <protection locked="0"/>
    </xf>
    <xf numFmtId="0" fontId="21" fillId="0" borderId="0" xfId="1" applyFont="1" applyBorder="1" applyAlignment="1" applyProtection="1">
      <alignment horizontal="left" vertical="center"/>
    </xf>
    <xf numFmtId="0" fontId="11" fillId="0" borderId="14" xfId="1" applyBorder="1" applyAlignment="1">
      <alignment horizontal="left" vertical="center" wrapText="1"/>
      <protection locked="0"/>
    </xf>
    <xf numFmtId="0" fontId="11" fillId="0" borderId="0" xfId="1" applyFont="1" applyAlignment="1">
      <alignment horizontal="left" vertical="center" wrapText="1"/>
      <protection locked="0"/>
    </xf>
    <xf numFmtId="0" fontId="11" fillId="0" borderId="15" xfId="1" applyBorder="1" applyAlignment="1">
      <alignment horizontal="left" vertical="center" wrapText="1"/>
      <protection locked="0"/>
    </xf>
    <xf numFmtId="0" fontId="11" fillId="0" borderId="16" xfId="1" applyFont="1" applyBorder="1" applyAlignment="1">
      <alignment horizontal="left" vertical="center"/>
      <protection locked="0"/>
    </xf>
    <xf numFmtId="0" fontId="12" fillId="0" borderId="0" xfId="1" applyFont="1" applyAlignment="1">
      <alignment horizontal="left" vertical="center"/>
      <protection locked="0"/>
    </xf>
    <xf numFmtId="0" fontId="22" fillId="0" borderId="0" xfId="1" applyFont="1" applyAlignment="1">
      <alignment horizontal="left" vertical="center"/>
      <protection locked="0"/>
    </xf>
    <xf numFmtId="166" fontId="11" fillId="0" borderId="0" xfId="1" applyNumberFormat="1" applyFont="1" applyAlignment="1">
      <alignment horizontal="right" vertical="center"/>
      <protection locked="0"/>
    </xf>
    <xf numFmtId="0" fontId="11" fillId="0" borderId="0" xfId="1" applyFont="1" applyAlignment="1">
      <alignment horizontal="right" vertical="center"/>
      <protection locked="0"/>
    </xf>
    <xf numFmtId="0" fontId="11" fillId="4" borderId="0" xfId="1" applyFont="1" applyFill="1" applyAlignment="1">
      <alignment horizontal="left" vertical="center"/>
      <protection locked="0"/>
    </xf>
    <xf numFmtId="0" fontId="19" fillId="4" borderId="17" xfId="1" applyFont="1" applyFill="1" applyBorder="1" applyAlignment="1">
      <alignment horizontal="left" vertical="center"/>
      <protection locked="0"/>
    </xf>
    <xf numFmtId="0" fontId="11" fillId="4" borderId="18" xfId="1" applyFont="1" applyFill="1" applyBorder="1" applyAlignment="1">
      <alignment horizontal="left" vertical="center"/>
      <protection locked="0"/>
    </xf>
    <xf numFmtId="0" fontId="19" fillId="4" borderId="18" xfId="1" applyFont="1" applyFill="1" applyBorder="1" applyAlignment="1">
      <alignment horizontal="right" vertical="center"/>
      <protection locked="0"/>
    </xf>
    <xf numFmtId="0" fontId="19" fillId="4" borderId="18" xfId="1" applyFont="1" applyFill="1" applyBorder="1" applyAlignment="1">
      <alignment horizontal="center" vertical="center"/>
      <protection locked="0"/>
    </xf>
    <xf numFmtId="0" fontId="22" fillId="0" borderId="20" xfId="1" applyFont="1" applyBorder="1" applyAlignment="1">
      <alignment horizontal="left" vertical="center"/>
      <protection locked="0"/>
    </xf>
    <xf numFmtId="0" fontId="11" fillId="0" borderId="21" xfId="1" applyFont="1" applyBorder="1" applyAlignment="1">
      <alignment horizontal="left" vertical="center"/>
      <protection locked="0"/>
    </xf>
    <xf numFmtId="0" fontId="11" fillId="0" borderId="22" xfId="1" applyFont="1" applyBorder="1" applyAlignment="1">
      <alignment horizontal="left" vertical="top"/>
      <protection locked="0"/>
    </xf>
    <xf numFmtId="0" fontId="11" fillId="0" borderId="23" xfId="1" applyFont="1" applyBorder="1" applyAlignment="1">
      <alignment horizontal="left" vertical="top"/>
      <protection locked="0"/>
    </xf>
    <xf numFmtId="0" fontId="12" fillId="0" borderId="24" xfId="1" applyFont="1" applyBorder="1" applyAlignment="1">
      <alignment horizontal="left" vertical="center"/>
      <protection locked="0"/>
    </xf>
    <xf numFmtId="0" fontId="11" fillId="0" borderId="25" xfId="1" applyFont="1" applyBorder="1" applyAlignment="1">
      <alignment horizontal="left" vertical="center"/>
      <protection locked="0"/>
    </xf>
    <xf numFmtId="0" fontId="12" fillId="0" borderId="25" xfId="1" applyFont="1" applyBorder="1" applyAlignment="1">
      <alignment horizontal="left" vertical="center"/>
      <protection locked="0"/>
    </xf>
    <xf numFmtId="0" fontId="11" fillId="0" borderId="26" xfId="1" applyFont="1" applyBorder="1" applyAlignment="1">
      <alignment horizontal="left" vertical="center"/>
      <protection locked="0"/>
    </xf>
    <xf numFmtId="0" fontId="22" fillId="0" borderId="0" xfId="1" applyFont="1" applyBorder="1" applyAlignment="1">
      <alignment horizontal="left" vertical="center"/>
      <protection locked="0"/>
    </xf>
    <xf numFmtId="0" fontId="11" fillId="0" borderId="0" xfId="1" applyFont="1" applyBorder="1" applyAlignment="1">
      <alignment horizontal="left" vertical="center"/>
      <protection locked="0"/>
    </xf>
    <xf numFmtId="0" fontId="11" fillId="0" borderId="0" xfId="1" applyFont="1" applyBorder="1" applyAlignment="1">
      <alignment horizontal="left" vertical="top"/>
      <protection locked="0"/>
    </xf>
    <xf numFmtId="0" fontId="12" fillId="0" borderId="0" xfId="1" applyFont="1" applyBorder="1" applyAlignment="1">
      <alignment horizontal="left" vertical="center"/>
      <protection locked="0"/>
    </xf>
    <xf numFmtId="0" fontId="11" fillId="0" borderId="27" xfId="1" applyBorder="1" applyAlignment="1">
      <alignment horizontal="left" vertical="center"/>
      <protection locked="0"/>
    </xf>
    <xf numFmtId="0" fontId="11" fillId="0" borderId="28" xfId="1" applyFont="1" applyBorder="1" applyAlignment="1">
      <alignment horizontal="left" vertical="center"/>
      <protection locked="0"/>
    </xf>
    <xf numFmtId="0" fontId="11" fillId="0" borderId="29" xfId="1" applyBorder="1" applyAlignment="1">
      <alignment horizontal="left" vertical="center"/>
      <protection locked="0"/>
    </xf>
    <xf numFmtId="0" fontId="11" fillId="0" borderId="11" xfId="1" applyBorder="1" applyAlignment="1">
      <alignment horizontal="left" vertical="center"/>
      <protection locked="0"/>
    </xf>
    <xf numFmtId="0" fontId="11" fillId="0" borderId="12" xfId="1" applyFont="1" applyBorder="1" applyAlignment="1">
      <alignment horizontal="left" vertical="center"/>
      <protection locked="0"/>
    </xf>
    <xf numFmtId="0" fontId="11" fillId="0" borderId="13" xfId="1" applyBorder="1" applyAlignment="1">
      <alignment horizontal="left" vertical="center"/>
      <protection locked="0"/>
    </xf>
    <xf numFmtId="0" fontId="19" fillId="0" borderId="0" xfId="1" applyFont="1" applyAlignment="1">
      <alignment horizontal="left" vertical="center"/>
      <protection locked="0"/>
    </xf>
    <xf numFmtId="0" fontId="23" fillId="0" borderId="14" xfId="1" applyFont="1" applyBorder="1" applyAlignment="1">
      <alignment horizontal="left" vertical="center"/>
      <protection locked="0"/>
    </xf>
    <xf numFmtId="0" fontId="24" fillId="0" borderId="0" xfId="1" applyFont="1" applyAlignment="1">
      <alignment horizontal="left" vertical="center"/>
      <protection locked="0"/>
    </xf>
    <xf numFmtId="0" fontId="23" fillId="0" borderId="15" xfId="1" applyFont="1" applyBorder="1" applyAlignment="1">
      <alignment horizontal="left" vertical="center"/>
      <protection locked="0"/>
    </xf>
    <xf numFmtId="0" fontId="25" fillId="0" borderId="14" xfId="1" applyFont="1" applyBorder="1" applyAlignment="1">
      <alignment horizontal="left" vertical="center"/>
      <protection locked="0"/>
    </xf>
    <xf numFmtId="0" fontId="25" fillId="0" borderId="15" xfId="1" applyFont="1" applyBorder="1" applyAlignment="1">
      <alignment horizontal="left" vertical="center"/>
      <protection locked="0"/>
    </xf>
    <xf numFmtId="0" fontId="11" fillId="0" borderId="30" xfId="1" applyBorder="1" applyAlignment="1">
      <alignment horizontal="left" vertical="center"/>
      <protection locked="0"/>
    </xf>
    <xf numFmtId="0" fontId="20" fillId="0" borderId="30" xfId="1" applyFont="1" applyBorder="1" applyAlignment="1">
      <alignment horizontal="center" vertical="center"/>
      <protection locked="0"/>
    </xf>
    <xf numFmtId="0" fontId="19" fillId="4" borderId="0" xfId="1" applyFont="1" applyFill="1" applyAlignment="1">
      <alignment horizontal="left" vertical="center"/>
      <protection locked="0"/>
    </xf>
    <xf numFmtId="0" fontId="11" fillId="0" borderId="14" xfId="1" applyBorder="1" applyAlignment="1">
      <alignment horizontal="center" vertical="center" wrapText="1"/>
      <protection locked="0"/>
    </xf>
    <xf numFmtId="0" fontId="18" fillId="4" borderId="31" xfId="1" applyFont="1" applyFill="1" applyBorder="1" applyAlignment="1">
      <alignment horizontal="center" vertical="center" wrapText="1"/>
      <protection locked="0"/>
    </xf>
    <xf numFmtId="0" fontId="18" fillId="4" borderId="32" xfId="1" applyFont="1" applyFill="1" applyBorder="1" applyAlignment="1">
      <alignment horizontal="center" vertical="center" wrapText="1"/>
      <protection locked="0"/>
    </xf>
    <xf numFmtId="0" fontId="11" fillId="0" borderId="15" xfId="1" applyBorder="1" applyAlignment="1">
      <alignment horizontal="center" vertical="center" wrapText="1"/>
      <protection locked="0"/>
    </xf>
    <xf numFmtId="0" fontId="11" fillId="0" borderId="0" xfId="1" applyFont="1" applyAlignment="1">
      <alignment horizontal="center" vertical="center" wrapText="1"/>
      <protection locked="0"/>
    </xf>
    <xf numFmtId="0" fontId="20" fillId="0" borderId="31" xfId="1" applyFont="1" applyBorder="1" applyAlignment="1">
      <alignment horizontal="center" vertical="center" wrapText="1"/>
      <protection locked="0"/>
    </xf>
    <xf numFmtId="0" fontId="20" fillId="0" borderId="32" xfId="1" applyFont="1" applyBorder="1" applyAlignment="1">
      <alignment horizontal="center" vertical="center" wrapText="1"/>
      <protection locked="0"/>
    </xf>
    <xf numFmtId="0" fontId="20" fillId="0" borderId="33" xfId="1" applyFont="1" applyBorder="1" applyAlignment="1">
      <alignment horizontal="center" vertical="center" wrapText="1"/>
      <protection locked="0"/>
    </xf>
    <xf numFmtId="0" fontId="11" fillId="0" borderId="20" xfId="1" applyBorder="1" applyAlignment="1">
      <alignment horizontal="left" vertical="center"/>
      <protection locked="0"/>
    </xf>
    <xf numFmtId="0" fontId="11" fillId="0" borderId="16" xfId="1" applyBorder="1" applyAlignment="1">
      <alignment horizontal="left" vertical="center"/>
      <protection locked="0"/>
    </xf>
    <xf numFmtId="168" fontId="26" fillId="0" borderId="16" xfId="1" applyNumberFormat="1" applyFont="1" applyBorder="1" applyAlignment="1">
      <alignment horizontal="right"/>
      <protection locked="0"/>
    </xf>
    <xf numFmtId="168" fontId="26" fillId="0" borderId="21" xfId="1" applyNumberFormat="1" applyFont="1" applyBorder="1" applyAlignment="1">
      <alignment horizontal="right"/>
      <protection locked="0"/>
    </xf>
    <xf numFmtId="167" fontId="27" fillId="0" borderId="0" xfId="1" applyNumberFormat="1" applyFont="1" applyAlignment="1">
      <alignment horizontal="right" vertical="center"/>
      <protection locked="0"/>
    </xf>
    <xf numFmtId="0" fontId="28" fillId="0" borderId="14" xfId="1" applyFont="1" applyBorder="1" applyAlignment="1">
      <alignment horizontal="left"/>
      <protection locked="0"/>
    </xf>
    <xf numFmtId="0" fontId="11" fillId="0" borderId="0" xfId="1" applyFont="1" applyAlignment="1">
      <alignment horizontal="left"/>
      <protection locked="0"/>
    </xf>
    <xf numFmtId="0" fontId="24" fillId="0" borderId="0" xfId="1" applyFont="1" applyAlignment="1">
      <alignment horizontal="left"/>
      <protection locked="0"/>
    </xf>
    <xf numFmtId="0" fontId="28" fillId="0" borderId="15" xfId="1" applyFont="1" applyBorder="1" applyAlignment="1">
      <alignment horizontal="left"/>
      <protection locked="0"/>
    </xf>
    <xf numFmtId="0" fontId="28" fillId="0" borderId="22" xfId="1" applyFont="1" applyBorder="1" applyAlignment="1">
      <alignment horizontal="left"/>
      <protection locked="0"/>
    </xf>
    <xf numFmtId="168" fontId="28" fillId="0" borderId="0" xfId="1" applyNumberFormat="1" applyFont="1" applyAlignment="1">
      <alignment horizontal="right"/>
      <protection locked="0"/>
    </xf>
    <xf numFmtId="168" fontId="28" fillId="0" borderId="23" xfId="1" applyNumberFormat="1" applyFont="1" applyBorder="1" applyAlignment="1">
      <alignment horizontal="right"/>
      <protection locked="0"/>
    </xf>
    <xf numFmtId="0" fontId="28" fillId="0" borderId="0" xfId="1" applyFont="1" applyAlignment="1">
      <alignment horizontal="left"/>
      <protection locked="0"/>
    </xf>
    <xf numFmtId="167" fontId="28" fillId="0" borderId="0" xfId="1" applyNumberFormat="1" applyFont="1" applyAlignment="1">
      <alignment horizontal="right" vertical="center"/>
      <protection locked="0"/>
    </xf>
    <xf numFmtId="0" fontId="12" fillId="0" borderId="0" xfId="1" applyFont="1" applyAlignment="1">
      <alignment horizontal="left"/>
      <protection locked="0"/>
    </xf>
    <xf numFmtId="0" fontId="11" fillId="0" borderId="30" xfId="1" applyFont="1" applyBorder="1" applyAlignment="1">
      <alignment horizontal="center" vertical="center"/>
      <protection locked="0"/>
    </xf>
    <xf numFmtId="49" fontId="11" fillId="0" borderId="30" xfId="1" applyNumberFormat="1" applyFont="1" applyBorder="1" applyAlignment="1">
      <alignment horizontal="left" vertical="center" wrapText="1"/>
      <protection locked="0"/>
    </xf>
    <xf numFmtId="0" fontId="11" fillId="0" borderId="30" xfId="1" applyFont="1" applyBorder="1" applyAlignment="1">
      <alignment horizontal="center" vertical="center" wrapText="1"/>
      <protection locked="0"/>
    </xf>
    <xf numFmtId="167" fontId="11" fillId="0" borderId="30" xfId="1" applyNumberFormat="1" applyFont="1" applyBorder="1" applyAlignment="1">
      <alignment horizontal="right" vertical="center"/>
      <protection locked="0"/>
    </xf>
    <xf numFmtId="0" fontId="29" fillId="0" borderId="30" xfId="1" applyFont="1" applyBorder="1" applyAlignment="1">
      <alignment horizontal="left" vertical="center"/>
      <protection locked="0"/>
    </xf>
    <xf numFmtId="0" fontId="29" fillId="0" borderId="0" xfId="1" applyFont="1" applyAlignment="1">
      <alignment horizontal="center" vertical="center"/>
      <protection locked="0"/>
    </xf>
    <xf numFmtId="168" fontId="29" fillId="0" borderId="0" xfId="1" applyNumberFormat="1" applyFont="1" applyAlignment="1">
      <alignment horizontal="right" vertical="center"/>
      <protection locked="0"/>
    </xf>
    <xf numFmtId="168" fontId="29" fillId="0" borderId="23" xfId="1" applyNumberFormat="1" applyFont="1" applyBorder="1" applyAlignment="1">
      <alignment horizontal="right" vertical="center"/>
      <protection locked="0"/>
    </xf>
    <xf numFmtId="165" fontId="11" fillId="0" borderId="0" xfId="1" applyNumberFormat="1" applyFont="1" applyAlignment="1">
      <alignment horizontal="right" vertical="center"/>
      <protection locked="0"/>
    </xf>
    <xf numFmtId="167" fontId="11" fillId="0" borderId="0" xfId="1" applyNumberFormat="1" applyFont="1" applyAlignment="1">
      <alignment horizontal="right" vertical="center"/>
      <protection locked="0"/>
    </xf>
    <xf numFmtId="0" fontId="30" fillId="0" borderId="30" xfId="1" applyFont="1" applyBorder="1" applyAlignment="1">
      <alignment horizontal="center" vertical="center"/>
      <protection locked="0"/>
    </xf>
    <xf numFmtId="49" fontId="30" fillId="0" borderId="30" xfId="1" applyNumberFormat="1" applyFont="1" applyBorder="1" applyAlignment="1">
      <alignment horizontal="left" vertical="center" wrapText="1"/>
      <protection locked="0"/>
    </xf>
    <xf numFmtId="0" fontId="30" fillId="0" borderId="30" xfId="1" applyFont="1" applyBorder="1" applyAlignment="1">
      <alignment horizontal="center" vertical="center" wrapText="1"/>
      <protection locked="0"/>
    </xf>
    <xf numFmtId="167" fontId="30" fillId="0" borderId="30" xfId="1" applyNumberFormat="1" applyFont="1" applyBorder="1" applyAlignment="1">
      <alignment horizontal="right" vertical="center"/>
      <protection locked="0"/>
    </xf>
    <xf numFmtId="0" fontId="29" fillId="0" borderId="25" xfId="1" applyFont="1" applyBorder="1" applyAlignment="1">
      <alignment horizontal="center" vertical="center"/>
      <protection locked="0"/>
    </xf>
    <xf numFmtId="168" fontId="29" fillId="0" borderId="25" xfId="1" applyNumberFormat="1" applyFont="1" applyBorder="1" applyAlignment="1">
      <alignment horizontal="right" vertical="center"/>
      <protection locked="0"/>
    </xf>
    <xf numFmtId="168" fontId="29" fillId="0" borderId="26" xfId="1" applyNumberFormat="1" applyFont="1" applyBorder="1" applyAlignment="1">
      <alignment horizontal="right" vertical="center"/>
      <protection locked="0"/>
    </xf>
    <xf numFmtId="0" fontId="11" fillId="0" borderId="28" xfId="1" applyBorder="1" applyAlignment="1">
      <alignment horizontal="left" vertical="center"/>
      <protection locked="0"/>
    </xf>
    <xf numFmtId="0" fontId="11" fillId="0" borderId="11" xfId="1" applyFont="1" applyBorder="1" applyAlignment="1">
      <alignment horizontal="left" vertical="top"/>
      <protection locked="0"/>
    </xf>
    <xf numFmtId="0" fontId="11" fillId="0" borderId="14" xfId="1" applyFont="1" applyBorder="1" applyAlignment="1">
      <alignment horizontal="left" vertical="top"/>
      <protection locked="0"/>
    </xf>
    <xf numFmtId="0" fontId="11" fillId="0" borderId="14" xfId="1" applyFont="1" applyBorder="1" applyAlignment="1">
      <alignment horizontal="left" vertical="center"/>
      <protection locked="0"/>
    </xf>
    <xf numFmtId="0" fontId="18" fillId="0" borderId="0" xfId="1" applyFont="1" applyBorder="1" applyAlignment="1" applyProtection="1">
      <alignment horizontal="left" vertical="center"/>
    </xf>
    <xf numFmtId="0" fontId="11" fillId="0" borderId="14" xfId="1" applyFont="1" applyBorder="1" applyAlignment="1">
      <alignment horizontal="left" vertical="center" wrapText="1"/>
      <protection locked="0"/>
    </xf>
    <xf numFmtId="0" fontId="11" fillId="0" borderId="27" xfId="1" applyFont="1" applyBorder="1" applyAlignment="1">
      <alignment horizontal="left" vertical="center"/>
      <protection locked="0"/>
    </xf>
    <xf numFmtId="0" fontId="11" fillId="0" borderId="34" xfId="1" applyFont="1" applyBorder="1" applyAlignment="1">
      <alignment horizontal="left" vertical="center"/>
      <protection locked="0"/>
    </xf>
    <xf numFmtId="0" fontId="11" fillId="0" borderId="35" xfId="1" applyBorder="1" applyAlignment="1">
      <alignment horizontal="left" vertical="center"/>
      <protection locked="0"/>
    </xf>
    <xf numFmtId="0" fontId="11" fillId="0" borderId="11" xfId="1" applyFont="1" applyBorder="1" applyAlignment="1">
      <alignment horizontal="left" vertical="center"/>
      <protection locked="0"/>
    </xf>
    <xf numFmtId="0" fontId="24" fillId="0" borderId="14" xfId="1" applyFont="1" applyBorder="1" applyAlignment="1">
      <alignment horizontal="left" vertical="center"/>
      <protection locked="0"/>
    </xf>
    <xf numFmtId="0" fontId="12" fillId="0" borderId="14" xfId="1" applyFont="1" applyBorder="1" applyAlignment="1">
      <alignment horizontal="left" vertical="center"/>
      <protection locked="0"/>
    </xf>
    <xf numFmtId="0" fontId="11" fillId="0" borderId="14" xfId="1" applyFont="1" applyBorder="1" applyAlignment="1">
      <alignment horizontal="center" vertical="center" wrapText="1"/>
      <protection locked="0"/>
    </xf>
    <xf numFmtId="0" fontId="11" fillId="0" borderId="14" xfId="1" applyFont="1" applyBorder="1" applyAlignment="1">
      <alignment horizontal="left"/>
      <protection locked="0"/>
    </xf>
    <xf numFmtId="0" fontId="11" fillId="0" borderId="30" xfId="1" applyFont="1" applyFill="1" applyBorder="1" applyAlignment="1">
      <alignment horizontal="center" vertical="center"/>
      <protection locked="0"/>
    </xf>
    <xf numFmtId="49" fontId="11" fillId="0" borderId="30" xfId="1" applyNumberFormat="1" applyFont="1" applyFill="1" applyBorder="1" applyAlignment="1">
      <alignment horizontal="left" vertical="center" wrapText="1"/>
      <protection locked="0"/>
    </xf>
    <xf numFmtId="0" fontId="11" fillId="0" borderId="30" xfId="1" applyFont="1" applyFill="1" applyBorder="1" applyAlignment="1">
      <alignment horizontal="center" vertical="center" wrapText="1"/>
      <protection locked="0"/>
    </xf>
    <xf numFmtId="167" fontId="11" fillId="0" borderId="30" xfId="1" applyNumberFormat="1" applyFont="1" applyFill="1" applyBorder="1" applyAlignment="1">
      <alignment horizontal="right" vertical="center"/>
      <protection locked="0"/>
    </xf>
    <xf numFmtId="0" fontId="30" fillId="0" borderId="30" xfId="1" applyFont="1" applyFill="1" applyBorder="1" applyAlignment="1">
      <alignment horizontal="center" vertical="center"/>
      <protection locked="0"/>
    </xf>
    <xf numFmtId="49" fontId="30" fillId="0" borderId="30" xfId="1" applyNumberFormat="1" applyFont="1" applyFill="1" applyBorder="1" applyAlignment="1">
      <alignment horizontal="left" vertical="center" wrapText="1"/>
      <protection locked="0"/>
    </xf>
    <xf numFmtId="0" fontId="30" fillId="0" borderId="30" xfId="1" applyFont="1" applyFill="1" applyBorder="1" applyAlignment="1">
      <alignment horizontal="center" vertical="center" wrapText="1"/>
      <protection locked="0"/>
    </xf>
    <xf numFmtId="167" fontId="30" fillId="0" borderId="30" xfId="1" applyNumberFormat="1" applyFont="1" applyFill="1" applyBorder="1" applyAlignment="1">
      <alignment horizontal="right" vertical="center"/>
      <protection locked="0"/>
    </xf>
    <xf numFmtId="0" fontId="11" fillId="0" borderId="0" xfId="1" applyFont="1" applyFill="1" applyAlignment="1">
      <alignment horizontal="left"/>
      <protection locked="0"/>
    </xf>
    <xf numFmtId="0" fontId="12" fillId="0" borderId="0" xfId="1" applyFont="1" applyFill="1" applyAlignment="1">
      <alignment horizontal="left"/>
      <protection locked="0"/>
    </xf>
    <xf numFmtId="0" fontId="24" fillId="0" borderId="0" xfId="1" applyFont="1" applyFill="1" applyAlignment="1">
      <alignment horizontal="left"/>
      <protection locked="0"/>
    </xf>
    <xf numFmtId="4" fontId="0" fillId="2" borderId="2" xfId="0" applyNumberFormat="1" applyFont="1" applyFill="1" applyBorder="1"/>
    <xf numFmtId="4" fontId="0" fillId="2" borderId="4" xfId="0" applyNumberFormat="1" applyFont="1" applyFill="1" applyBorder="1"/>
    <xf numFmtId="4" fontId="10" fillId="2" borderId="6" xfId="0" applyNumberFormat="1" applyFont="1" applyFill="1" applyBorder="1"/>
    <xf numFmtId="0" fontId="0" fillId="2" borderId="0" xfId="0" applyFont="1" applyFill="1"/>
    <xf numFmtId="1" fontId="2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7" fontId="12" fillId="0" borderId="0" xfId="1" applyNumberFormat="1" applyFont="1" applyBorder="1" applyAlignment="1">
      <alignment horizontal="right"/>
      <protection locked="0"/>
    </xf>
    <xf numFmtId="0" fontId="11" fillId="0" borderId="30" xfId="1" applyFont="1" applyBorder="1" applyAlignment="1">
      <alignment horizontal="left" vertical="center" wrapText="1"/>
      <protection locked="0"/>
    </xf>
    <xf numFmtId="167" fontId="11" fillId="0" borderId="30" xfId="1" applyNumberFormat="1" applyFont="1" applyBorder="1" applyAlignment="1">
      <alignment horizontal="right" vertical="center"/>
      <protection locked="0"/>
    </xf>
    <xf numFmtId="0" fontId="30" fillId="0" borderId="30" xfId="1" applyFont="1" applyBorder="1" applyAlignment="1">
      <alignment horizontal="left" vertical="center" wrapText="1"/>
      <protection locked="0"/>
    </xf>
    <xf numFmtId="167" fontId="30" fillId="0" borderId="30" xfId="1" applyNumberFormat="1" applyFont="1" applyBorder="1" applyAlignment="1">
      <alignment horizontal="right" vertical="center"/>
      <protection locked="0"/>
    </xf>
    <xf numFmtId="0" fontId="30" fillId="0" borderId="30" xfId="1" applyFont="1" applyFill="1" applyBorder="1" applyAlignment="1">
      <alignment horizontal="left" vertical="center" wrapText="1"/>
      <protection locked="0"/>
    </xf>
    <xf numFmtId="167" fontId="30" fillId="0" borderId="30" xfId="1" applyNumberFormat="1" applyFont="1" applyFill="1" applyBorder="1" applyAlignment="1">
      <alignment horizontal="right" vertical="center"/>
      <protection locked="0"/>
    </xf>
    <xf numFmtId="0" fontId="11" fillId="0" borderId="30" xfId="1" applyFont="1" applyFill="1" applyBorder="1" applyAlignment="1">
      <alignment horizontal="left" vertical="center" wrapText="1"/>
      <protection locked="0"/>
    </xf>
    <xf numFmtId="167" fontId="11" fillId="0" borderId="30" xfId="1" applyNumberFormat="1" applyFont="1" applyFill="1" applyBorder="1" applyAlignment="1">
      <alignment horizontal="right" vertical="center"/>
      <protection locked="0"/>
    </xf>
    <xf numFmtId="167" fontId="24" fillId="0" borderId="0" xfId="1" applyNumberFormat="1" applyFont="1" applyFill="1" applyBorder="1" applyAlignment="1">
      <alignment horizontal="right"/>
      <protection locked="0"/>
    </xf>
    <xf numFmtId="167" fontId="12" fillId="0" borderId="0" xfId="1" applyNumberFormat="1" applyFont="1" applyFill="1" applyBorder="1" applyAlignment="1">
      <alignment horizontal="right"/>
      <protection locked="0"/>
    </xf>
    <xf numFmtId="0" fontId="18" fillId="0" borderId="0" xfId="1" applyFont="1" applyBorder="1" applyAlignment="1">
      <alignment horizontal="left" vertical="center"/>
      <protection locked="0"/>
    </xf>
    <xf numFmtId="0" fontId="18" fillId="4" borderId="32" xfId="1" applyFont="1" applyFill="1" applyBorder="1" applyAlignment="1">
      <alignment horizontal="center" vertical="center" wrapText="1"/>
      <protection locked="0"/>
    </xf>
    <xf numFmtId="0" fontId="18" fillId="4" borderId="33" xfId="1" applyFont="1" applyFill="1" applyBorder="1" applyAlignment="1">
      <alignment horizontal="center" vertical="center" wrapText="1"/>
      <protection locked="0"/>
    </xf>
    <xf numFmtId="167" fontId="19" fillId="0" borderId="0" xfId="1" applyNumberFormat="1" applyFont="1" applyBorder="1" applyAlignment="1">
      <alignment horizontal="right"/>
      <protection locked="0"/>
    </xf>
    <xf numFmtId="167" fontId="24" fillId="0" borderId="0" xfId="1" applyNumberFormat="1" applyFont="1" applyBorder="1" applyAlignment="1">
      <alignment horizontal="right"/>
      <protection locked="0"/>
    </xf>
    <xf numFmtId="165" fontId="19" fillId="4" borderId="0" xfId="1" applyNumberFormat="1" applyFont="1" applyFill="1" applyBorder="1" applyAlignment="1">
      <alignment horizontal="right" vertical="center"/>
      <protection locked="0"/>
    </xf>
    <xf numFmtId="0" fontId="17" fillId="0" borderId="0" xfId="1" applyFont="1" applyBorder="1" applyAlignment="1">
      <alignment horizontal="center" vertical="center"/>
      <protection locked="0"/>
    </xf>
    <xf numFmtId="0" fontId="18" fillId="0" borderId="0" xfId="1" applyFont="1" applyBorder="1" applyAlignment="1">
      <alignment horizontal="left" vertical="center" wrapText="1"/>
      <protection locked="0"/>
    </xf>
    <xf numFmtId="0" fontId="19" fillId="0" borderId="0" xfId="1" applyFont="1" applyBorder="1" applyAlignment="1">
      <alignment horizontal="left" vertical="center" wrapText="1"/>
      <protection locked="0"/>
    </xf>
    <xf numFmtId="164" fontId="18" fillId="0" borderId="0" xfId="1" applyNumberFormat="1" applyFont="1" applyBorder="1" applyAlignment="1">
      <alignment horizontal="left" vertical="top"/>
      <protection locked="0"/>
    </xf>
    <xf numFmtId="165" fontId="12" fillId="0" borderId="0" xfId="1" applyNumberFormat="1" applyFont="1" applyBorder="1" applyAlignment="1">
      <alignment horizontal="right" vertical="center"/>
      <protection locked="0"/>
    </xf>
    <xf numFmtId="165" fontId="24" fillId="0" borderId="0" xfId="1" applyNumberFormat="1" applyFont="1" applyBorder="1" applyAlignment="1">
      <alignment horizontal="right" vertical="center"/>
      <protection locked="0"/>
    </xf>
    <xf numFmtId="165" fontId="19" fillId="0" borderId="0" xfId="1" applyNumberFormat="1" applyFont="1" applyBorder="1" applyAlignment="1">
      <alignment horizontal="right" vertical="center"/>
      <protection locked="0"/>
    </xf>
    <xf numFmtId="0" fontId="18" fillId="4" borderId="0" xfId="1" applyFont="1" applyFill="1" applyBorder="1" applyAlignment="1">
      <alignment horizontal="center" vertical="center"/>
      <protection locked="0"/>
    </xf>
    <xf numFmtId="165" fontId="11" fillId="0" borderId="0" xfId="1" applyNumberFormat="1" applyFont="1" applyBorder="1" applyAlignment="1">
      <alignment horizontal="right" vertical="center"/>
      <protection locked="0"/>
    </xf>
    <xf numFmtId="165" fontId="19" fillId="4" borderId="19" xfId="1" applyNumberFormat="1" applyFont="1" applyFill="1" applyBorder="1" applyAlignment="1">
      <alignment horizontal="right" vertical="center"/>
      <protection locked="0"/>
    </xf>
    <xf numFmtId="165" fontId="22" fillId="0" borderId="0" xfId="1" applyNumberFormat="1" applyFont="1" applyBorder="1" applyAlignment="1">
      <alignment horizontal="right" vertical="center"/>
      <protection locked="0"/>
    </xf>
    <xf numFmtId="0" fontId="14" fillId="3" borderId="0" xfId="2" applyNumberFormat="1" applyFont="1" applyFill="1" applyBorder="1" applyAlignment="1" applyProtection="1">
      <alignment horizontal="center" vertical="center"/>
    </xf>
    <xf numFmtId="0" fontId="11" fillId="0" borderId="0" xfId="1" applyFont="1" applyBorder="1" applyAlignment="1">
      <alignment horizontal="center" vertical="center"/>
      <protection locked="0"/>
    </xf>
    <xf numFmtId="0" fontId="16" fillId="4" borderId="0" xfId="1" applyFont="1" applyFill="1" applyBorder="1" applyAlignment="1">
      <alignment horizontal="center" vertical="center"/>
      <protection locked="0"/>
    </xf>
    <xf numFmtId="0" fontId="19" fillId="0" borderId="0" xfId="1" applyFont="1" applyBorder="1" applyAlignment="1">
      <alignment horizontal="left" vertical="top" wrapText="1"/>
      <protection locked="0"/>
    </xf>
    <xf numFmtId="0" fontId="11" fillId="0" borderId="31" xfId="1" applyFont="1" applyBorder="1" applyAlignment="1">
      <alignment horizontal="left" vertical="center" wrapText="1"/>
      <protection locked="0"/>
    </xf>
    <xf numFmtId="0" fontId="11" fillId="0" borderId="32" xfId="1" applyFont="1" applyBorder="1" applyAlignment="1">
      <alignment horizontal="left" vertical="center" wrapText="1"/>
      <protection locked="0"/>
    </xf>
    <xf numFmtId="0" fontId="11" fillId="0" borderId="33" xfId="1" applyFont="1" applyBorder="1" applyAlignment="1">
      <alignment horizontal="left" vertical="center" wrapText="1"/>
      <protection locked="0"/>
    </xf>
    <xf numFmtId="0" fontId="30" fillId="0" borderId="31" xfId="1" applyFont="1" applyBorder="1" applyAlignment="1">
      <alignment horizontal="left" vertical="center" wrapText="1"/>
      <protection locked="0"/>
    </xf>
    <xf numFmtId="0" fontId="30" fillId="0" borderId="32" xfId="1" applyFont="1" applyBorder="1" applyAlignment="1">
      <alignment horizontal="left" vertical="center" wrapText="1"/>
      <protection locked="0"/>
    </xf>
    <xf numFmtId="0" fontId="30" fillId="0" borderId="33" xfId="1" applyFont="1" applyBorder="1" applyAlignment="1">
      <alignment horizontal="left" vertical="center" wrapText="1"/>
      <protection locked="0"/>
    </xf>
    <xf numFmtId="0" fontId="30" fillId="0" borderId="31" xfId="1" applyFont="1" applyFill="1" applyBorder="1" applyAlignment="1">
      <alignment horizontal="left" vertical="center" wrapText="1"/>
      <protection locked="0"/>
    </xf>
    <xf numFmtId="0" fontId="30" fillId="0" borderId="32" xfId="1" applyFont="1" applyFill="1" applyBorder="1" applyAlignment="1">
      <alignment horizontal="left" vertical="center" wrapText="1"/>
      <protection locked="0"/>
    </xf>
    <xf numFmtId="0" fontId="30" fillId="0" borderId="33" xfId="1" applyFont="1" applyFill="1" applyBorder="1" applyAlignment="1">
      <alignment horizontal="left" vertical="center" wrapText="1"/>
      <protection locked="0"/>
    </xf>
    <xf numFmtId="0" fontId="11" fillId="0" borderId="31" xfId="1" applyFont="1" applyFill="1" applyBorder="1" applyAlignment="1">
      <alignment horizontal="left" vertical="center" wrapText="1"/>
      <protection locked="0"/>
    </xf>
    <xf numFmtId="0" fontId="11" fillId="0" borderId="32" xfId="1" applyFont="1" applyFill="1" applyBorder="1" applyAlignment="1">
      <alignment horizontal="left" vertical="center" wrapText="1"/>
      <protection locked="0"/>
    </xf>
    <xf numFmtId="0" fontId="11" fillId="0" borderId="33" xfId="1" applyFont="1" applyFill="1" applyBorder="1" applyAlignment="1">
      <alignment horizontal="left" vertical="center" wrapText="1"/>
      <protection locked="0"/>
    </xf>
    <xf numFmtId="167" fontId="32" fillId="0" borderId="30" xfId="1" applyNumberFormat="1" applyFont="1" applyBorder="1" applyAlignment="1">
      <alignment horizontal="right" vertical="center"/>
      <protection locked="0"/>
    </xf>
    <xf numFmtId="167" fontId="31" fillId="0" borderId="30" xfId="1" applyNumberFormat="1" applyFont="1" applyBorder="1" applyAlignment="1">
      <alignment horizontal="right" vertical="center"/>
      <protection locked="0"/>
    </xf>
  </cellXfs>
  <cellStyles count="3">
    <cellStyle name="Hypertextové prepojenie 2" xfId="2"/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373380</xdr:colOff>
      <xdr:row>0</xdr:row>
      <xdr:rowOff>289560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78B6B66E-E376-4531-9EA8-7CBCB821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380" cy="2819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373380</xdr:colOff>
      <xdr:row>0</xdr:row>
      <xdr:rowOff>281940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C82D832C-00F6-4ADB-8257-A7FF3AC65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380" cy="2819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stent\AppData\Local\Microsoft\Windows\INetCache\Content.Outlook\3GS26N3A\Opr&#225;vnen&#233;%20n&#225;klady-v&#253;kaz%20v&#253;mer%2025.7.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stent\AppData\Local\Microsoft\Windows\INetCache\Content.Outlook\3GS26N3A\V&#253;kaz%20v&#253;mer%20-%20neopr&#225;vnen&#233;%20n&#225;klady%20bez%20schod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O-01 - SO-01 VYUŽITIE  N..."/>
    </sheetNames>
    <sheetDataSet>
      <sheetData sheetId="0">
        <row r="6">
          <cell r="K6" t="str">
            <v>ZŠ Hladovka</v>
          </cell>
        </row>
        <row r="14">
          <cell r="E14" t="str">
            <v xml:space="preserve"> 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O-01 - SO-01 VYUŽITIE  N..."/>
    </sheetNames>
    <sheetDataSet>
      <sheetData sheetId="0">
        <row r="6">
          <cell r="K6" t="str">
            <v>ZŠ Hladovka</v>
          </cell>
        </row>
        <row r="14">
          <cell r="E14" t="str">
            <v xml:space="preserve">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0"/>
  <sheetViews>
    <sheetView view="pageBreakPreview" zoomScale="60" zoomScaleNormal="100" workbookViewId="0">
      <selection activeCell="B19" sqref="B19"/>
    </sheetView>
  </sheetViews>
  <sheetFormatPr defaultColWidth="8.85546875" defaultRowHeight="15" x14ac:dyDescent="0.25"/>
  <cols>
    <col min="1" max="1" width="32" style="1" customWidth="1"/>
    <col min="2" max="2" width="99" style="1" customWidth="1"/>
    <col min="3" max="16384" width="8.85546875" style="1"/>
  </cols>
  <sheetData>
    <row r="1" spans="1:35" ht="15.75" x14ac:dyDescent="0.25">
      <c r="A1" s="156" t="s">
        <v>20</v>
      </c>
      <c r="B1" s="157"/>
    </row>
    <row r="2" spans="1:35" ht="15.75" thickBot="1" x14ac:dyDescent="0.3"/>
    <row r="3" spans="1:35" ht="15.75" thickBot="1" x14ac:dyDescent="0.3">
      <c r="A3" s="11" t="s">
        <v>21</v>
      </c>
      <c r="B3" s="12" t="s">
        <v>960</v>
      </c>
    </row>
    <row r="4" spans="1:35" ht="2.4500000000000002" customHeight="1" thickBot="1" x14ac:dyDescent="0.3">
      <c r="A4" s="13"/>
      <c r="B4" s="14"/>
    </row>
    <row r="5" spans="1:35" x14ac:dyDescent="0.25">
      <c r="A5" s="15" t="s">
        <v>11</v>
      </c>
      <c r="B5" s="22"/>
    </row>
    <row r="6" spans="1:35" x14ac:dyDescent="0.25">
      <c r="A6" s="16" t="s">
        <v>7</v>
      </c>
      <c r="B6" s="23"/>
      <c r="I6" s="17"/>
    </row>
    <row r="7" spans="1:35" x14ac:dyDescent="0.25">
      <c r="A7" s="16" t="s">
        <v>8</v>
      </c>
      <c r="B7" s="23"/>
      <c r="P7" s="17"/>
    </row>
    <row r="8" spans="1:35" x14ac:dyDescent="0.25">
      <c r="A8" s="16" t="s">
        <v>9</v>
      </c>
      <c r="B8" s="23"/>
      <c r="V8" s="17"/>
    </row>
    <row r="9" spans="1:35" x14ac:dyDescent="0.25">
      <c r="A9" s="16" t="s">
        <v>10</v>
      </c>
      <c r="B9" s="23"/>
      <c r="AB9" s="17"/>
    </row>
    <row r="10" spans="1:35" x14ac:dyDescent="0.25">
      <c r="A10" s="16" t="s">
        <v>12</v>
      </c>
      <c r="B10" s="23"/>
      <c r="AI10" s="17"/>
    </row>
    <row r="11" spans="1:35" x14ac:dyDescent="0.25">
      <c r="A11" s="16" t="s">
        <v>13</v>
      </c>
      <c r="B11" s="23"/>
    </row>
    <row r="12" spans="1:35" x14ac:dyDescent="0.25">
      <c r="A12" s="16" t="s">
        <v>14</v>
      </c>
      <c r="B12" s="23"/>
    </row>
    <row r="13" spans="1:35" ht="15.75" thickBot="1" x14ac:dyDescent="0.3">
      <c r="A13" s="18" t="s">
        <v>15</v>
      </c>
      <c r="B13" s="24"/>
    </row>
    <row r="14" spans="1:35" ht="2.4500000000000002" customHeight="1" thickBot="1" x14ac:dyDescent="0.3">
      <c r="A14" s="13"/>
      <c r="B14" s="19"/>
    </row>
    <row r="15" spans="1:35" x14ac:dyDescent="0.25">
      <c r="A15" s="15" t="s">
        <v>16</v>
      </c>
      <c r="B15" s="22"/>
    </row>
    <row r="16" spans="1:35" x14ac:dyDescent="0.25">
      <c r="A16" s="16" t="s">
        <v>18</v>
      </c>
      <c r="B16" s="23"/>
    </row>
    <row r="17" spans="1:2" ht="15.75" thickBot="1" x14ac:dyDescent="0.3">
      <c r="A17" s="18" t="s">
        <v>17</v>
      </c>
      <c r="B17" s="24"/>
    </row>
    <row r="18" spans="1:2" x14ac:dyDescent="0.25">
      <c r="A18" s="20"/>
      <c r="B18" s="21"/>
    </row>
    <row r="19" spans="1:2" x14ac:dyDescent="0.25">
      <c r="A19" s="20" t="s">
        <v>26</v>
      </c>
      <c r="B19" s="25"/>
    </row>
    <row r="20" spans="1:2" x14ac:dyDescent="0.25">
      <c r="A20" s="20" t="s">
        <v>27</v>
      </c>
      <c r="B20" s="25"/>
    </row>
  </sheetData>
  <sheetProtection algorithmName="SHA-512" hashValue="bIonq1ERjXcKABzeLY6LnSBk2BHN/o6Y9FMOhySryx17FFB0mSJ3CmVE7/vtRa11apJ61WVwqnWWvsZknnzS7Q==" saltValue="A1iR6EdwwQSKuq1eiy/Y0g==" spinCount="100000" sheet="1" objects="1" scenarios="1"/>
  <protectedRanges>
    <protectedRange sqref="B5:B13 B15:B17 B19:B20" name="Rozsah1"/>
  </protectedRanges>
  <mergeCells count="1">
    <mergeCell ref="A1:B1"/>
  </mergeCells>
  <pageMargins left="0.7" right="0.7" top="0.75" bottom="0.75" header="0.3" footer="0.3"/>
  <pageSetup paperSize="9" orientation="landscape" horizontalDpi="0" verticalDpi="0" r:id="rId1"/>
  <colBreaks count="1" manualBreakCount="1">
    <brk id="2" max="1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view="pageBreakPreview" zoomScale="60" zoomScaleNormal="100" workbookViewId="0">
      <selection activeCell="B7" sqref="B7"/>
    </sheetView>
  </sheetViews>
  <sheetFormatPr defaultColWidth="8.85546875" defaultRowHeight="15" x14ac:dyDescent="0.25"/>
  <cols>
    <col min="1" max="1" width="20.5703125" style="1" bestFit="1" customWidth="1"/>
    <col min="2" max="2" width="99.140625" style="1" bestFit="1" customWidth="1"/>
    <col min="3" max="16384" width="8.85546875" style="1"/>
  </cols>
  <sheetData>
    <row r="1" spans="1:2" ht="15.75" x14ac:dyDescent="0.25">
      <c r="A1" s="156" t="s">
        <v>19</v>
      </c>
      <c r="B1" s="157"/>
    </row>
    <row r="2" spans="1:2" ht="15.75" thickBot="1" x14ac:dyDescent="0.3"/>
    <row r="3" spans="1:2" ht="15.75" thickBot="1" x14ac:dyDescent="0.3">
      <c r="A3" s="2" t="s">
        <v>22</v>
      </c>
      <c r="B3" s="3" t="s">
        <v>960</v>
      </c>
    </row>
    <row r="5" spans="1:2" ht="15.75" thickBot="1" x14ac:dyDescent="0.3">
      <c r="B5" s="1" t="s">
        <v>961</v>
      </c>
    </row>
    <row r="6" spans="1:2" x14ac:dyDescent="0.25">
      <c r="A6" s="4" t="s">
        <v>25</v>
      </c>
      <c r="B6" s="152">
        <f>SUM('Oprávnené výdavky'!N140:Q142,'Oprávnené výdavky'!N144:Q157,'Oprávnené výdavky'!N159:Q173,'Oprávnené výdavky'!N175:Q175,'Oprávnené výdavky'!N178:Q180,'Oprávnené výdavky'!N182:Q194,'Oprávnené výdavky'!N196:Q203,'Oprávnené výdavky'!N205:Q211,'Oprávnené výdavky'!N213:Q232,'Oprávnené výdavky'!N234:Q235,'Oprávnené výdavky'!N237:Q240,'Oprávnené výdavky'!N242:Q243,'Oprávnené výdavky'!N245:Q249,'Oprávnené výdavky'!N251:Q255,'Oprávnené výdavky'!N257:Q269,'Oprávnené výdavky'!N271:Q273,'Oprávnené výdavky'!N275:Q284,'Oprávnené výdavky'!N286:Q291,'Oprávnené výdavky'!N293:Q296,'Oprávnené výdavky'!N298:Q308,'Oprávnené výdavky'!N310:Q313,'Oprávnené výdavky'!N315:Q316,'Oprávnené výdavky'!N319:Q373,'Oprávnené výdavky'!N375:Q379,'Oprávnené výdavky'!N381:Q381)</f>
        <v>0</v>
      </c>
    </row>
    <row r="7" spans="1:2" x14ac:dyDescent="0.25">
      <c r="A7" s="6" t="s">
        <v>24</v>
      </c>
      <c r="B7" s="153">
        <f>B6*0.2</f>
        <v>0</v>
      </c>
    </row>
    <row r="8" spans="1:2" ht="15.75" thickBot="1" x14ac:dyDescent="0.3">
      <c r="A8" s="8" t="s">
        <v>23</v>
      </c>
      <c r="B8" s="154">
        <f>SUM(B6:B7)</f>
        <v>0</v>
      </c>
    </row>
    <row r="9" spans="1:2" x14ac:dyDescent="0.25">
      <c r="B9" s="155"/>
    </row>
    <row r="10" spans="1:2" ht="15.75" thickBot="1" x14ac:dyDescent="0.3">
      <c r="B10" s="155" t="s">
        <v>963</v>
      </c>
    </row>
    <row r="11" spans="1:2" x14ac:dyDescent="0.25">
      <c r="A11" s="4" t="s">
        <v>25</v>
      </c>
      <c r="B11" s="152">
        <f>SUM('Neoprávnené výdavky'!N140:Q142,'Neoprávnené výdavky'!N144:Q157,'Neoprávnené výdavky'!N159:Q173,'Neoprávnené výdavky'!N175:Q175,'Neoprávnené výdavky'!N178:Q180,'Neoprávnené výdavky'!N182:Q194,'Neoprávnené výdavky'!N196:Q203,'Neoprávnené výdavky'!N205:Q211,'Neoprávnené výdavky'!N213:Q232,'Neoprávnené výdavky'!N234:Q235,'Neoprávnené výdavky'!N237:Q240,'Neoprávnené výdavky'!N242:Q243,'Neoprávnené výdavky'!N245:Q249,'Neoprávnené výdavky'!N251:Q255,'Neoprávnené výdavky'!N257:Q269,'Neoprávnené výdavky'!N271:Q273,'Neoprávnené výdavky'!N275:Q284,'Neoprávnené výdavky'!N286:Q291,'Neoprávnené výdavky'!N293:Q296,'Neoprávnené výdavky'!N298:Q308,'Neoprávnené výdavky'!N310:Q313,'Neoprávnené výdavky'!N315:Q316,'Neoprávnené výdavky'!N319:Q373,'Neoprávnené výdavky'!N375:Q379,'Neoprávnené výdavky'!N381:Q381)</f>
        <v>0</v>
      </c>
    </row>
    <row r="12" spans="1:2" x14ac:dyDescent="0.25">
      <c r="A12" s="6" t="s">
        <v>24</v>
      </c>
      <c r="B12" s="153">
        <f>B11*0.2</f>
        <v>0</v>
      </c>
    </row>
    <row r="13" spans="1:2" ht="15.75" thickBot="1" x14ac:dyDescent="0.3">
      <c r="A13" s="8" t="s">
        <v>23</v>
      </c>
      <c r="B13" s="154">
        <f>SUM(B11:B12)</f>
        <v>0</v>
      </c>
    </row>
    <row r="15" spans="1:2" ht="15.75" thickBot="1" x14ac:dyDescent="0.3">
      <c r="B15" s="1" t="s">
        <v>962</v>
      </c>
    </row>
    <row r="16" spans="1:2" x14ac:dyDescent="0.25">
      <c r="A16" s="4" t="s">
        <v>25</v>
      </c>
      <c r="B16" s="5">
        <f>B6+B11</f>
        <v>0</v>
      </c>
    </row>
    <row r="17" spans="1:2" x14ac:dyDescent="0.25">
      <c r="A17" s="6" t="s">
        <v>24</v>
      </c>
      <c r="B17" s="7">
        <f>B7+B12</f>
        <v>0</v>
      </c>
    </row>
    <row r="18" spans="1:2" ht="15.75" thickBot="1" x14ac:dyDescent="0.3">
      <c r="A18" s="8" t="s">
        <v>23</v>
      </c>
      <c r="B18" s="9">
        <f>SUM(B16:B17)</f>
        <v>0</v>
      </c>
    </row>
    <row r="20" spans="1:2" x14ac:dyDescent="0.25">
      <c r="A20" s="1" t="s">
        <v>26</v>
      </c>
      <c r="B20" s="10">
        <f>'Identifikačné údaje uchádzača'!B19</f>
        <v>0</v>
      </c>
    </row>
    <row r="21" spans="1:2" x14ac:dyDescent="0.25">
      <c r="A21" s="1" t="s">
        <v>27</v>
      </c>
      <c r="B21" s="10">
        <f>'Identifikačné údaje uchádzača'!B20</f>
        <v>0</v>
      </c>
    </row>
    <row r="22" spans="1:2" x14ac:dyDescent="0.25">
      <c r="B22" s="10"/>
    </row>
  </sheetData>
  <sheetProtection algorithmName="SHA-512" hashValue="uqvJcqGjSh0fQtpb7X2mRQgIhzaQHkt87+FD1SyBoPJJ81gLvKIhFYVHSiTAdYk5vKJFG8+A3VvRJ2IlI6+d1Q==" saltValue="MhQphDTzIryn7ghS2z3YBw==" spinCount="100000" sheet="1" objects="1" scenarios="1"/>
  <mergeCells count="1">
    <mergeCell ref="A1:B1"/>
  </mergeCells>
  <pageMargins left="0.7" right="0.7" top="0.75" bottom="0.75" header="0.3" footer="0.3"/>
  <pageSetup paperSize="9" scale="73" orientation="portrait" horizontalDpi="0" verticalDpi="0" r:id="rId1"/>
  <colBreaks count="1" manualBreakCount="1">
    <brk id="2" max="1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83"/>
  <sheetViews>
    <sheetView showGridLines="0" workbookViewId="0">
      <pane ySplit="1" topLeftCell="A366" activePane="bottomLeft" state="frozen"/>
      <selection pane="bottomLeft" activeCell="L370" sqref="L370:M370"/>
    </sheetView>
  </sheetViews>
  <sheetFormatPr defaultColWidth="8.140625" defaultRowHeight="14.25" customHeight="1" x14ac:dyDescent="0.25"/>
  <cols>
    <col min="1" max="1" width="6.42578125" style="31" customWidth="1"/>
    <col min="2" max="2" width="1.28515625" style="31" customWidth="1"/>
    <col min="3" max="4" width="3.28515625" style="31" customWidth="1"/>
    <col min="5" max="5" width="13.28515625" style="31" customWidth="1"/>
    <col min="6" max="7" width="8.7109375" style="31" customWidth="1"/>
    <col min="8" max="8" width="9.7109375" style="31" customWidth="1"/>
    <col min="9" max="9" width="5.42578125" style="31" customWidth="1"/>
    <col min="10" max="10" width="4" style="31" customWidth="1"/>
    <col min="11" max="11" width="8.85546875" style="31" customWidth="1"/>
    <col min="12" max="12" width="9.28515625" style="31" customWidth="1"/>
    <col min="13" max="14" width="4.7109375" style="31" customWidth="1"/>
    <col min="15" max="15" width="1.5703125" style="31" customWidth="1"/>
    <col min="16" max="16" width="9.7109375" style="31" customWidth="1"/>
    <col min="17" max="17" width="3.28515625" style="31" customWidth="1"/>
    <col min="18" max="18" width="1.28515625" style="31" customWidth="1"/>
    <col min="19" max="19" width="6.28515625" style="31" customWidth="1"/>
    <col min="20" max="28" width="0" style="31" hidden="1" customWidth="1"/>
    <col min="29" max="29" width="8.5703125" style="31" customWidth="1"/>
    <col min="30" max="30" width="11.7109375" style="31" customWidth="1"/>
    <col min="31" max="31" width="12.7109375" style="31" customWidth="1"/>
    <col min="32" max="43" width="8.140625" style="38"/>
    <col min="44" max="64" width="0" style="31" hidden="1" customWidth="1"/>
    <col min="65" max="256" width="8.140625" style="38"/>
    <col min="257" max="257" width="6.42578125" style="38" customWidth="1"/>
    <col min="258" max="258" width="1.28515625" style="38" customWidth="1"/>
    <col min="259" max="260" width="3.28515625" style="38" customWidth="1"/>
    <col min="261" max="261" width="13.28515625" style="38" customWidth="1"/>
    <col min="262" max="263" width="8.7109375" style="38" customWidth="1"/>
    <col min="264" max="264" width="9.7109375" style="38" customWidth="1"/>
    <col min="265" max="265" width="5.42578125" style="38" customWidth="1"/>
    <col min="266" max="266" width="4" style="38" customWidth="1"/>
    <col min="267" max="267" width="8.85546875" style="38" customWidth="1"/>
    <col min="268" max="268" width="9.28515625" style="38" customWidth="1"/>
    <col min="269" max="270" width="4.7109375" style="38" customWidth="1"/>
    <col min="271" max="271" width="1.5703125" style="38" customWidth="1"/>
    <col min="272" max="272" width="9.7109375" style="38" customWidth="1"/>
    <col min="273" max="273" width="3.28515625" style="38" customWidth="1"/>
    <col min="274" max="274" width="1.28515625" style="38" customWidth="1"/>
    <col min="275" max="275" width="6.28515625" style="38" customWidth="1"/>
    <col min="276" max="284" width="0" style="38" hidden="1" customWidth="1"/>
    <col min="285" max="285" width="8.5703125" style="38" customWidth="1"/>
    <col min="286" max="286" width="11.7109375" style="38" customWidth="1"/>
    <col min="287" max="287" width="12.7109375" style="38" customWidth="1"/>
    <col min="288" max="299" width="8.140625" style="38"/>
    <col min="300" max="320" width="0" style="38" hidden="1" customWidth="1"/>
    <col min="321" max="512" width="8.140625" style="38"/>
    <col min="513" max="513" width="6.42578125" style="38" customWidth="1"/>
    <col min="514" max="514" width="1.28515625" style="38" customWidth="1"/>
    <col min="515" max="516" width="3.28515625" style="38" customWidth="1"/>
    <col min="517" max="517" width="13.28515625" style="38" customWidth="1"/>
    <col min="518" max="519" width="8.7109375" style="38" customWidth="1"/>
    <col min="520" max="520" width="9.7109375" style="38" customWidth="1"/>
    <col min="521" max="521" width="5.42578125" style="38" customWidth="1"/>
    <col min="522" max="522" width="4" style="38" customWidth="1"/>
    <col min="523" max="523" width="8.85546875" style="38" customWidth="1"/>
    <col min="524" max="524" width="9.28515625" style="38" customWidth="1"/>
    <col min="525" max="526" width="4.7109375" style="38" customWidth="1"/>
    <col min="527" max="527" width="1.5703125" style="38" customWidth="1"/>
    <col min="528" max="528" width="9.7109375" style="38" customWidth="1"/>
    <col min="529" max="529" width="3.28515625" style="38" customWidth="1"/>
    <col min="530" max="530" width="1.28515625" style="38" customWidth="1"/>
    <col min="531" max="531" width="6.28515625" style="38" customWidth="1"/>
    <col min="532" max="540" width="0" style="38" hidden="1" customWidth="1"/>
    <col min="541" max="541" width="8.5703125" style="38" customWidth="1"/>
    <col min="542" max="542" width="11.7109375" style="38" customWidth="1"/>
    <col min="543" max="543" width="12.7109375" style="38" customWidth="1"/>
    <col min="544" max="555" width="8.140625" style="38"/>
    <col min="556" max="576" width="0" style="38" hidden="1" customWidth="1"/>
    <col min="577" max="768" width="8.140625" style="38"/>
    <col min="769" max="769" width="6.42578125" style="38" customWidth="1"/>
    <col min="770" max="770" width="1.28515625" style="38" customWidth="1"/>
    <col min="771" max="772" width="3.28515625" style="38" customWidth="1"/>
    <col min="773" max="773" width="13.28515625" style="38" customWidth="1"/>
    <col min="774" max="775" width="8.7109375" style="38" customWidth="1"/>
    <col min="776" max="776" width="9.7109375" style="38" customWidth="1"/>
    <col min="777" max="777" width="5.42578125" style="38" customWidth="1"/>
    <col min="778" max="778" width="4" style="38" customWidth="1"/>
    <col min="779" max="779" width="8.85546875" style="38" customWidth="1"/>
    <col min="780" max="780" width="9.28515625" style="38" customWidth="1"/>
    <col min="781" max="782" width="4.7109375" style="38" customWidth="1"/>
    <col min="783" max="783" width="1.5703125" style="38" customWidth="1"/>
    <col min="784" max="784" width="9.7109375" style="38" customWidth="1"/>
    <col min="785" max="785" width="3.28515625" style="38" customWidth="1"/>
    <col min="786" max="786" width="1.28515625" style="38" customWidth="1"/>
    <col min="787" max="787" width="6.28515625" style="38" customWidth="1"/>
    <col min="788" max="796" width="0" style="38" hidden="1" customWidth="1"/>
    <col min="797" max="797" width="8.5703125" style="38" customWidth="1"/>
    <col min="798" max="798" width="11.7109375" style="38" customWidth="1"/>
    <col min="799" max="799" width="12.7109375" style="38" customWidth="1"/>
    <col min="800" max="811" width="8.140625" style="38"/>
    <col min="812" max="832" width="0" style="38" hidden="1" customWidth="1"/>
    <col min="833" max="1024" width="8.140625" style="38"/>
    <col min="1025" max="1025" width="6.42578125" style="38" customWidth="1"/>
    <col min="1026" max="1026" width="1.28515625" style="38" customWidth="1"/>
    <col min="1027" max="1028" width="3.28515625" style="38" customWidth="1"/>
    <col min="1029" max="1029" width="13.28515625" style="38" customWidth="1"/>
    <col min="1030" max="1031" width="8.7109375" style="38" customWidth="1"/>
    <col min="1032" max="1032" width="9.7109375" style="38" customWidth="1"/>
    <col min="1033" max="1033" width="5.42578125" style="38" customWidth="1"/>
    <col min="1034" max="1034" width="4" style="38" customWidth="1"/>
    <col min="1035" max="1035" width="8.85546875" style="38" customWidth="1"/>
    <col min="1036" max="1036" width="9.28515625" style="38" customWidth="1"/>
    <col min="1037" max="1038" width="4.7109375" style="38" customWidth="1"/>
    <col min="1039" max="1039" width="1.5703125" style="38" customWidth="1"/>
    <col min="1040" max="1040" width="9.7109375" style="38" customWidth="1"/>
    <col min="1041" max="1041" width="3.28515625" style="38" customWidth="1"/>
    <col min="1042" max="1042" width="1.28515625" style="38" customWidth="1"/>
    <col min="1043" max="1043" width="6.28515625" style="38" customWidth="1"/>
    <col min="1044" max="1052" width="0" style="38" hidden="1" customWidth="1"/>
    <col min="1053" max="1053" width="8.5703125" style="38" customWidth="1"/>
    <col min="1054" max="1054" width="11.7109375" style="38" customWidth="1"/>
    <col min="1055" max="1055" width="12.7109375" style="38" customWidth="1"/>
    <col min="1056" max="1067" width="8.140625" style="38"/>
    <col min="1068" max="1088" width="0" style="38" hidden="1" customWidth="1"/>
    <col min="1089" max="1280" width="8.140625" style="38"/>
    <col min="1281" max="1281" width="6.42578125" style="38" customWidth="1"/>
    <col min="1282" max="1282" width="1.28515625" style="38" customWidth="1"/>
    <col min="1283" max="1284" width="3.28515625" style="38" customWidth="1"/>
    <col min="1285" max="1285" width="13.28515625" style="38" customWidth="1"/>
    <col min="1286" max="1287" width="8.7109375" style="38" customWidth="1"/>
    <col min="1288" max="1288" width="9.7109375" style="38" customWidth="1"/>
    <col min="1289" max="1289" width="5.42578125" style="38" customWidth="1"/>
    <col min="1290" max="1290" width="4" style="38" customWidth="1"/>
    <col min="1291" max="1291" width="8.85546875" style="38" customWidth="1"/>
    <col min="1292" max="1292" width="9.28515625" style="38" customWidth="1"/>
    <col min="1293" max="1294" width="4.7109375" style="38" customWidth="1"/>
    <col min="1295" max="1295" width="1.5703125" style="38" customWidth="1"/>
    <col min="1296" max="1296" width="9.7109375" style="38" customWidth="1"/>
    <col min="1297" max="1297" width="3.28515625" style="38" customWidth="1"/>
    <col min="1298" max="1298" width="1.28515625" style="38" customWidth="1"/>
    <col min="1299" max="1299" width="6.28515625" style="38" customWidth="1"/>
    <col min="1300" max="1308" width="0" style="38" hidden="1" customWidth="1"/>
    <col min="1309" max="1309" width="8.5703125" style="38" customWidth="1"/>
    <col min="1310" max="1310" width="11.7109375" style="38" customWidth="1"/>
    <col min="1311" max="1311" width="12.7109375" style="38" customWidth="1"/>
    <col min="1312" max="1323" width="8.140625" style="38"/>
    <col min="1324" max="1344" width="0" style="38" hidden="1" customWidth="1"/>
    <col min="1345" max="1536" width="8.140625" style="38"/>
    <col min="1537" max="1537" width="6.42578125" style="38" customWidth="1"/>
    <col min="1538" max="1538" width="1.28515625" style="38" customWidth="1"/>
    <col min="1539" max="1540" width="3.28515625" style="38" customWidth="1"/>
    <col min="1541" max="1541" width="13.28515625" style="38" customWidth="1"/>
    <col min="1542" max="1543" width="8.7109375" style="38" customWidth="1"/>
    <col min="1544" max="1544" width="9.7109375" style="38" customWidth="1"/>
    <col min="1545" max="1545" width="5.42578125" style="38" customWidth="1"/>
    <col min="1546" max="1546" width="4" style="38" customWidth="1"/>
    <col min="1547" max="1547" width="8.85546875" style="38" customWidth="1"/>
    <col min="1548" max="1548" width="9.28515625" style="38" customWidth="1"/>
    <col min="1549" max="1550" width="4.7109375" style="38" customWidth="1"/>
    <col min="1551" max="1551" width="1.5703125" style="38" customWidth="1"/>
    <col min="1552" max="1552" width="9.7109375" style="38" customWidth="1"/>
    <col min="1553" max="1553" width="3.28515625" style="38" customWidth="1"/>
    <col min="1554" max="1554" width="1.28515625" style="38" customWidth="1"/>
    <col min="1555" max="1555" width="6.28515625" style="38" customWidth="1"/>
    <col min="1556" max="1564" width="0" style="38" hidden="1" customWidth="1"/>
    <col min="1565" max="1565" width="8.5703125" style="38" customWidth="1"/>
    <col min="1566" max="1566" width="11.7109375" style="38" customWidth="1"/>
    <col min="1567" max="1567" width="12.7109375" style="38" customWidth="1"/>
    <col min="1568" max="1579" width="8.140625" style="38"/>
    <col min="1580" max="1600" width="0" style="38" hidden="1" customWidth="1"/>
    <col min="1601" max="1792" width="8.140625" style="38"/>
    <col min="1793" max="1793" width="6.42578125" style="38" customWidth="1"/>
    <col min="1794" max="1794" width="1.28515625" style="38" customWidth="1"/>
    <col min="1795" max="1796" width="3.28515625" style="38" customWidth="1"/>
    <col min="1797" max="1797" width="13.28515625" style="38" customWidth="1"/>
    <col min="1798" max="1799" width="8.7109375" style="38" customWidth="1"/>
    <col min="1800" max="1800" width="9.7109375" style="38" customWidth="1"/>
    <col min="1801" max="1801" width="5.42578125" style="38" customWidth="1"/>
    <col min="1802" max="1802" width="4" style="38" customWidth="1"/>
    <col min="1803" max="1803" width="8.85546875" style="38" customWidth="1"/>
    <col min="1804" max="1804" width="9.28515625" style="38" customWidth="1"/>
    <col min="1805" max="1806" width="4.7109375" style="38" customWidth="1"/>
    <col min="1807" max="1807" width="1.5703125" style="38" customWidth="1"/>
    <col min="1808" max="1808" width="9.7109375" style="38" customWidth="1"/>
    <col min="1809" max="1809" width="3.28515625" style="38" customWidth="1"/>
    <col min="1810" max="1810" width="1.28515625" style="38" customWidth="1"/>
    <col min="1811" max="1811" width="6.28515625" style="38" customWidth="1"/>
    <col min="1812" max="1820" width="0" style="38" hidden="1" customWidth="1"/>
    <col min="1821" max="1821" width="8.5703125" style="38" customWidth="1"/>
    <col min="1822" max="1822" width="11.7109375" style="38" customWidth="1"/>
    <col min="1823" max="1823" width="12.7109375" style="38" customWidth="1"/>
    <col min="1824" max="1835" width="8.140625" style="38"/>
    <col min="1836" max="1856" width="0" style="38" hidden="1" customWidth="1"/>
    <col min="1857" max="2048" width="8.140625" style="38"/>
    <col min="2049" max="2049" width="6.42578125" style="38" customWidth="1"/>
    <col min="2050" max="2050" width="1.28515625" style="38" customWidth="1"/>
    <col min="2051" max="2052" width="3.28515625" style="38" customWidth="1"/>
    <col min="2053" max="2053" width="13.28515625" style="38" customWidth="1"/>
    <col min="2054" max="2055" width="8.7109375" style="38" customWidth="1"/>
    <col min="2056" max="2056" width="9.7109375" style="38" customWidth="1"/>
    <col min="2057" max="2057" width="5.42578125" style="38" customWidth="1"/>
    <col min="2058" max="2058" width="4" style="38" customWidth="1"/>
    <col min="2059" max="2059" width="8.85546875" style="38" customWidth="1"/>
    <col min="2060" max="2060" width="9.28515625" style="38" customWidth="1"/>
    <col min="2061" max="2062" width="4.7109375" style="38" customWidth="1"/>
    <col min="2063" max="2063" width="1.5703125" style="38" customWidth="1"/>
    <col min="2064" max="2064" width="9.7109375" style="38" customWidth="1"/>
    <col min="2065" max="2065" width="3.28515625" style="38" customWidth="1"/>
    <col min="2066" max="2066" width="1.28515625" style="38" customWidth="1"/>
    <col min="2067" max="2067" width="6.28515625" style="38" customWidth="1"/>
    <col min="2068" max="2076" width="0" style="38" hidden="1" customWidth="1"/>
    <col min="2077" max="2077" width="8.5703125" style="38" customWidth="1"/>
    <col min="2078" max="2078" width="11.7109375" style="38" customWidth="1"/>
    <col min="2079" max="2079" width="12.7109375" style="38" customWidth="1"/>
    <col min="2080" max="2091" width="8.140625" style="38"/>
    <col min="2092" max="2112" width="0" style="38" hidden="1" customWidth="1"/>
    <col min="2113" max="2304" width="8.140625" style="38"/>
    <col min="2305" max="2305" width="6.42578125" style="38" customWidth="1"/>
    <col min="2306" max="2306" width="1.28515625" style="38" customWidth="1"/>
    <col min="2307" max="2308" width="3.28515625" style="38" customWidth="1"/>
    <col min="2309" max="2309" width="13.28515625" style="38" customWidth="1"/>
    <col min="2310" max="2311" width="8.7109375" style="38" customWidth="1"/>
    <col min="2312" max="2312" width="9.7109375" style="38" customWidth="1"/>
    <col min="2313" max="2313" width="5.42578125" style="38" customWidth="1"/>
    <col min="2314" max="2314" width="4" style="38" customWidth="1"/>
    <col min="2315" max="2315" width="8.85546875" style="38" customWidth="1"/>
    <col min="2316" max="2316" width="9.28515625" style="38" customWidth="1"/>
    <col min="2317" max="2318" width="4.7109375" style="38" customWidth="1"/>
    <col min="2319" max="2319" width="1.5703125" style="38" customWidth="1"/>
    <col min="2320" max="2320" width="9.7109375" style="38" customWidth="1"/>
    <col min="2321" max="2321" width="3.28515625" style="38" customWidth="1"/>
    <col min="2322" max="2322" width="1.28515625" style="38" customWidth="1"/>
    <col min="2323" max="2323" width="6.28515625" style="38" customWidth="1"/>
    <col min="2324" max="2332" width="0" style="38" hidden="1" customWidth="1"/>
    <col min="2333" max="2333" width="8.5703125" style="38" customWidth="1"/>
    <col min="2334" max="2334" width="11.7109375" style="38" customWidth="1"/>
    <col min="2335" max="2335" width="12.7109375" style="38" customWidth="1"/>
    <col min="2336" max="2347" width="8.140625" style="38"/>
    <col min="2348" max="2368" width="0" style="38" hidden="1" customWidth="1"/>
    <col min="2369" max="2560" width="8.140625" style="38"/>
    <col min="2561" max="2561" width="6.42578125" style="38" customWidth="1"/>
    <col min="2562" max="2562" width="1.28515625" style="38" customWidth="1"/>
    <col min="2563" max="2564" width="3.28515625" style="38" customWidth="1"/>
    <col min="2565" max="2565" width="13.28515625" style="38" customWidth="1"/>
    <col min="2566" max="2567" width="8.7109375" style="38" customWidth="1"/>
    <col min="2568" max="2568" width="9.7109375" style="38" customWidth="1"/>
    <col min="2569" max="2569" width="5.42578125" style="38" customWidth="1"/>
    <col min="2570" max="2570" width="4" style="38" customWidth="1"/>
    <col min="2571" max="2571" width="8.85546875" style="38" customWidth="1"/>
    <col min="2572" max="2572" width="9.28515625" style="38" customWidth="1"/>
    <col min="2573" max="2574" width="4.7109375" style="38" customWidth="1"/>
    <col min="2575" max="2575" width="1.5703125" style="38" customWidth="1"/>
    <col min="2576" max="2576" width="9.7109375" style="38" customWidth="1"/>
    <col min="2577" max="2577" width="3.28515625" style="38" customWidth="1"/>
    <col min="2578" max="2578" width="1.28515625" style="38" customWidth="1"/>
    <col min="2579" max="2579" width="6.28515625" style="38" customWidth="1"/>
    <col min="2580" max="2588" width="0" style="38" hidden="1" customWidth="1"/>
    <col min="2589" max="2589" width="8.5703125" style="38" customWidth="1"/>
    <col min="2590" max="2590" width="11.7109375" style="38" customWidth="1"/>
    <col min="2591" max="2591" width="12.7109375" style="38" customWidth="1"/>
    <col min="2592" max="2603" width="8.140625" style="38"/>
    <col min="2604" max="2624" width="0" style="38" hidden="1" customWidth="1"/>
    <col min="2625" max="2816" width="8.140625" style="38"/>
    <col min="2817" max="2817" width="6.42578125" style="38" customWidth="1"/>
    <col min="2818" max="2818" width="1.28515625" style="38" customWidth="1"/>
    <col min="2819" max="2820" width="3.28515625" style="38" customWidth="1"/>
    <col min="2821" max="2821" width="13.28515625" style="38" customWidth="1"/>
    <col min="2822" max="2823" width="8.7109375" style="38" customWidth="1"/>
    <col min="2824" max="2824" width="9.7109375" style="38" customWidth="1"/>
    <col min="2825" max="2825" width="5.42578125" style="38" customWidth="1"/>
    <col min="2826" max="2826" width="4" style="38" customWidth="1"/>
    <col min="2827" max="2827" width="8.85546875" style="38" customWidth="1"/>
    <col min="2828" max="2828" width="9.28515625" style="38" customWidth="1"/>
    <col min="2829" max="2830" width="4.7109375" style="38" customWidth="1"/>
    <col min="2831" max="2831" width="1.5703125" style="38" customWidth="1"/>
    <col min="2832" max="2832" width="9.7109375" style="38" customWidth="1"/>
    <col min="2833" max="2833" width="3.28515625" style="38" customWidth="1"/>
    <col min="2834" max="2834" width="1.28515625" style="38" customWidth="1"/>
    <col min="2835" max="2835" width="6.28515625" style="38" customWidth="1"/>
    <col min="2836" max="2844" width="0" style="38" hidden="1" customWidth="1"/>
    <col min="2845" max="2845" width="8.5703125" style="38" customWidth="1"/>
    <col min="2846" max="2846" width="11.7109375" style="38" customWidth="1"/>
    <col min="2847" max="2847" width="12.7109375" style="38" customWidth="1"/>
    <col min="2848" max="2859" width="8.140625" style="38"/>
    <col min="2860" max="2880" width="0" style="38" hidden="1" customWidth="1"/>
    <col min="2881" max="3072" width="8.140625" style="38"/>
    <col min="3073" max="3073" width="6.42578125" style="38" customWidth="1"/>
    <col min="3074" max="3074" width="1.28515625" style="38" customWidth="1"/>
    <col min="3075" max="3076" width="3.28515625" style="38" customWidth="1"/>
    <col min="3077" max="3077" width="13.28515625" style="38" customWidth="1"/>
    <col min="3078" max="3079" width="8.7109375" style="38" customWidth="1"/>
    <col min="3080" max="3080" width="9.7109375" style="38" customWidth="1"/>
    <col min="3081" max="3081" width="5.42578125" style="38" customWidth="1"/>
    <col min="3082" max="3082" width="4" style="38" customWidth="1"/>
    <col min="3083" max="3083" width="8.85546875" style="38" customWidth="1"/>
    <col min="3084" max="3084" width="9.28515625" style="38" customWidth="1"/>
    <col min="3085" max="3086" width="4.7109375" style="38" customWidth="1"/>
    <col min="3087" max="3087" width="1.5703125" style="38" customWidth="1"/>
    <col min="3088" max="3088" width="9.7109375" style="38" customWidth="1"/>
    <col min="3089" max="3089" width="3.28515625" style="38" customWidth="1"/>
    <col min="3090" max="3090" width="1.28515625" style="38" customWidth="1"/>
    <col min="3091" max="3091" width="6.28515625" style="38" customWidth="1"/>
    <col min="3092" max="3100" width="0" style="38" hidden="1" customWidth="1"/>
    <col min="3101" max="3101" width="8.5703125" style="38" customWidth="1"/>
    <col min="3102" max="3102" width="11.7109375" style="38" customWidth="1"/>
    <col min="3103" max="3103" width="12.7109375" style="38" customWidth="1"/>
    <col min="3104" max="3115" width="8.140625" style="38"/>
    <col min="3116" max="3136" width="0" style="38" hidden="1" customWidth="1"/>
    <col min="3137" max="3328" width="8.140625" style="38"/>
    <col min="3329" max="3329" width="6.42578125" style="38" customWidth="1"/>
    <col min="3330" max="3330" width="1.28515625" style="38" customWidth="1"/>
    <col min="3331" max="3332" width="3.28515625" style="38" customWidth="1"/>
    <col min="3333" max="3333" width="13.28515625" style="38" customWidth="1"/>
    <col min="3334" max="3335" width="8.7109375" style="38" customWidth="1"/>
    <col min="3336" max="3336" width="9.7109375" style="38" customWidth="1"/>
    <col min="3337" max="3337" width="5.42578125" style="38" customWidth="1"/>
    <col min="3338" max="3338" width="4" style="38" customWidth="1"/>
    <col min="3339" max="3339" width="8.85546875" style="38" customWidth="1"/>
    <col min="3340" max="3340" width="9.28515625" style="38" customWidth="1"/>
    <col min="3341" max="3342" width="4.7109375" style="38" customWidth="1"/>
    <col min="3343" max="3343" width="1.5703125" style="38" customWidth="1"/>
    <col min="3344" max="3344" width="9.7109375" style="38" customWidth="1"/>
    <col min="3345" max="3345" width="3.28515625" style="38" customWidth="1"/>
    <col min="3346" max="3346" width="1.28515625" style="38" customWidth="1"/>
    <col min="3347" max="3347" width="6.28515625" style="38" customWidth="1"/>
    <col min="3348" max="3356" width="0" style="38" hidden="1" customWidth="1"/>
    <col min="3357" max="3357" width="8.5703125" style="38" customWidth="1"/>
    <col min="3358" max="3358" width="11.7109375" style="38" customWidth="1"/>
    <col min="3359" max="3359" width="12.7109375" style="38" customWidth="1"/>
    <col min="3360" max="3371" width="8.140625" style="38"/>
    <col min="3372" max="3392" width="0" style="38" hidden="1" customWidth="1"/>
    <col min="3393" max="3584" width="8.140625" style="38"/>
    <col min="3585" max="3585" width="6.42578125" style="38" customWidth="1"/>
    <col min="3586" max="3586" width="1.28515625" style="38" customWidth="1"/>
    <col min="3587" max="3588" width="3.28515625" style="38" customWidth="1"/>
    <col min="3589" max="3589" width="13.28515625" style="38" customWidth="1"/>
    <col min="3590" max="3591" width="8.7109375" style="38" customWidth="1"/>
    <col min="3592" max="3592" width="9.7109375" style="38" customWidth="1"/>
    <col min="3593" max="3593" width="5.42578125" style="38" customWidth="1"/>
    <col min="3594" max="3594" width="4" style="38" customWidth="1"/>
    <col min="3595" max="3595" width="8.85546875" style="38" customWidth="1"/>
    <col min="3596" max="3596" width="9.28515625" style="38" customWidth="1"/>
    <col min="3597" max="3598" width="4.7109375" style="38" customWidth="1"/>
    <col min="3599" max="3599" width="1.5703125" style="38" customWidth="1"/>
    <col min="3600" max="3600" width="9.7109375" style="38" customWidth="1"/>
    <col min="3601" max="3601" width="3.28515625" style="38" customWidth="1"/>
    <col min="3602" max="3602" width="1.28515625" style="38" customWidth="1"/>
    <col min="3603" max="3603" width="6.28515625" style="38" customWidth="1"/>
    <col min="3604" max="3612" width="0" style="38" hidden="1" customWidth="1"/>
    <col min="3613" max="3613" width="8.5703125" style="38" customWidth="1"/>
    <col min="3614" max="3614" width="11.7109375" style="38" customWidth="1"/>
    <col min="3615" max="3615" width="12.7109375" style="38" customWidth="1"/>
    <col min="3616" max="3627" width="8.140625" style="38"/>
    <col min="3628" max="3648" width="0" style="38" hidden="1" customWidth="1"/>
    <col min="3649" max="3840" width="8.140625" style="38"/>
    <col min="3841" max="3841" width="6.42578125" style="38" customWidth="1"/>
    <col min="3842" max="3842" width="1.28515625" style="38" customWidth="1"/>
    <col min="3843" max="3844" width="3.28515625" style="38" customWidth="1"/>
    <col min="3845" max="3845" width="13.28515625" style="38" customWidth="1"/>
    <col min="3846" max="3847" width="8.7109375" style="38" customWidth="1"/>
    <col min="3848" max="3848" width="9.7109375" style="38" customWidth="1"/>
    <col min="3849" max="3849" width="5.42578125" style="38" customWidth="1"/>
    <col min="3850" max="3850" width="4" style="38" customWidth="1"/>
    <col min="3851" max="3851" width="8.85546875" style="38" customWidth="1"/>
    <col min="3852" max="3852" width="9.28515625" style="38" customWidth="1"/>
    <col min="3853" max="3854" width="4.7109375" style="38" customWidth="1"/>
    <col min="3855" max="3855" width="1.5703125" style="38" customWidth="1"/>
    <col min="3856" max="3856" width="9.7109375" style="38" customWidth="1"/>
    <col min="3857" max="3857" width="3.28515625" style="38" customWidth="1"/>
    <col min="3858" max="3858" width="1.28515625" style="38" customWidth="1"/>
    <col min="3859" max="3859" width="6.28515625" style="38" customWidth="1"/>
    <col min="3860" max="3868" width="0" style="38" hidden="1" customWidth="1"/>
    <col min="3869" max="3869" width="8.5703125" style="38" customWidth="1"/>
    <col min="3870" max="3870" width="11.7109375" style="38" customWidth="1"/>
    <col min="3871" max="3871" width="12.7109375" style="38" customWidth="1"/>
    <col min="3872" max="3883" width="8.140625" style="38"/>
    <col min="3884" max="3904" width="0" style="38" hidden="1" customWidth="1"/>
    <col min="3905" max="4096" width="8.140625" style="38"/>
    <col min="4097" max="4097" width="6.42578125" style="38" customWidth="1"/>
    <col min="4098" max="4098" width="1.28515625" style="38" customWidth="1"/>
    <col min="4099" max="4100" width="3.28515625" style="38" customWidth="1"/>
    <col min="4101" max="4101" width="13.28515625" style="38" customWidth="1"/>
    <col min="4102" max="4103" width="8.7109375" style="38" customWidth="1"/>
    <col min="4104" max="4104" width="9.7109375" style="38" customWidth="1"/>
    <col min="4105" max="4105" width="5.42578125" style="38" customWidth="1"/>
    <col min="4106" max="4106" width="4" style="38" customWidth="1"/>
    <col min="4107" max="4107" width="8.85546875" style="38" customWidth="1"/>
    <col min="4108" max="4108" width="9.28515625" style="38" customWidth="1"/>
    <col min="4109" max="4110" width="4.7109375" style="38" customWidth="1"/>
    <col min="4111" max="4111" width="1.5703125" style="38" customWidth="1"/>
    <col min="4112" max="4112" width="9.7109375" style="38" customWidth="1"/>
    <col min="4113" max="4113" width="3.28515625" style="38" customWidth="1"/>
    <col min="4114" max="4114" width="1.28515625" style="38" customWidth="1"/>
    <col min="4115" max="4115" width="6.28515625" style="38" customWidth="1"/>
    <col min="4116" max="4124" width="0" style="38" hidden="1" customWidth="1"/>
    <col min="4125" max="4125" width="8.5703125" style="38" customWidth="1"/>
    <col min="4126" max="4126" width="11.7109375" style="38" customWidth="1"/>
    <col min="4127" max="4127" width="12.7109375" style="38" customWidth="1"/>
    <col min="4128" max="4139" width="8.140625" style="38"/>
    <col min="4140" max="4160" width="0" style="38" hidden="1" customWidth="1"/>
    <col min="4161" max="4352" width="8.140625" style="38"/>
    <col min="4353" max="4353" width="6.42578125" style="38" customWidth="1"/>
    <col min="4354" max="4354" width="1.28515625" style="38" customWidth="1"/>
    <col min="4355" max="4356" width="3.28515625" style="38" customWidth="1"/>
    <col min="4357" max="4357" width="13.28515625" style="38" customWidth="1"/>
    <col min="4358" max="4359" width="8.7109375" style="38" customWidth="1"/>
    <col min="4360" max="4360" width="9.7109375" style="38" customWidth="1"/>
    <col min="4361" max="4361" width="5.42578125" style="38" customWidth="1"/>
    <col min="4362" max="4362" width="4" style="38" customWidth="1"/>
    <col min="4363" max="4363" width="8.85546875" style="38" customWidth="1"/>
    <col min="4364" max="4364" width="9.28515625" style="38" customWidth="1"/>
    <col min="4365" max="4366" width="4.7109375" style="38" customWidth="1"/>
    <col min="4367" max="4367" width="1.5703125" style="38" customWidth="1"/>
    <col min="4368" max="4368" width="9.7109375" style="38" customWidth="1"/>
    <col min="4369" max="4369" width="3.28515625" style="38" customWidth="1"/>
    <col min="4370" max="4370" width="1.28515625" style="38" customWidth="1"/>
    <col min="4371" max="4371" width="6.28515625" style="38" customWidth="1"/>
    <col min="4372" max="4380" width="0" style="38" hidden="1" customWidth="1"/>
    <col min="4381" max="4381" width="8.5703125" style="38" customWidth="1"/>
    <col min="4382" max="4382" width="11.7109375" style="38" customWidth="1"/>
    <col min="4383" max="4383" width="12.7109375" style="38" customWidth="1"/>
    <col min="4384" max="4395" width="8.140625" style="38"/>
    <col min="4396" max="4416" width="0" style="38" hidden="1" customWidth="1"/>
    <col min="4417" max="4608" width="8.140625" style="38"/>
    <col min="4609" max="4609" width="6.42578125" style="38" customWidth="1"/>
    <col min="4610" max="4610" width="1.28515625" style="38" customWidth="1"/>
    <col min="4611" max="4612" width="3.28515625" style="38" customWidth="1"/>
    <col min="4613" max="4613" width="13.28515625" style="38" customWidth="1"/>
    <col min="4614" max="4615" width="8.7109375" style="38" customWidth="1"/>
    <col min="4616" max="4616" width="9.7109375" style="38" customWidth="1"/>
    <col min="4617" max="4617" width="5.42578125" style="38" customWidth="1"/>
    <col min="4618" max="4618" width="4" style="38" customWidth="1"/>
    <col min="4619" max="4619" width="8.85546875" style="38" customWidth="1"/>
    <col min="4620" max="4620" width="9.28515625" style="38" customWidth="1"/>
    <col min="4621" max="4622" width="4.7109375" style="38" customWidth="1"/>
    <col min="4623" max="4623" width="1.5703125" style="38" customWidth="1"/>
    <col min="4624" max="4624" width="9.7109375" style="38" customWidth="1"/>
    <col min="4625" max="4625" width="3.28515625" style="38" customWidth="1"/>
    <col min="4626" max="4626" width="1.28515625" style="38" customWidth="1"/>
    <col min="4627" max="4627" width="6.28515625" style="38" customWidth="1"/>
    <col min="4628" max="4636" width="0" style="38" hidden="1" customWidth="1"/>
    <col min="4637" max="4637" width="8.5703125" style="38" customWidth="1"/>
    <col min="4638" max="4638" width="11.7109375" style="38" customWidth="1"/>
    <col min="4639" max="4639" width="12.7109375" style="38" customWidth="1"/>
    <col min="4640" max="4651" width="8.140625" style="38"/>
    <col min="4652" max="4672" width="0" style="38" hidden="1" customWidth="1"/>
    <col min="4673" max="4864" width="8.140625" style="38"/>
    <col min="4865" max="4865" width="6.42578125" style="38" customWidth="1"/>
    <col min="4866" max="4866" width="1.28515625" style="38" customWidth="1"/>
    <col min="4867" max="4868" width="3.28515625" style="38" customWidth="1"/>
    <col min="4869" max="4869" width="13.28515625" style="38" customWidth="1"/>
    <col min="4870" max="4871" width="8.7109375" style="38" customWidth="1"/>
    <col min="4872" max="4872" width="9.7109375" style="38" customWidth="1"/>
    <col min="4873" max="4873" width="5.42578125" style="38" customWidth="1"/>
    <col min="4874" max="4874" width="4" style="38" customWidth="1"/>
    <col min="4875" max="4875" width="8.85546875" style="38" customWidth="1"/>
    <col min="4876" max="4876" width="9.28515625" style="38" customWidth="1"/>
    <col min="4877" max="4878" width="4.7109375" style="38" customWidth="1"/>
    <col min="4879" max="4879" width="1.5703125" style="38" customWidth="1"/>
    <col min="4880" max="4880" width="9.7109375" style="38" customWidth="1"/>
    <col min="4881" max="4881" width="3.28515625" style="38" customWidth="1"/>
    <col min="4882" max="4882" width="1.28515625" style="38" customWidth="1"/>
    <col min="4883" max="4883" width="6.28515625" style="38" customWidth="1"/>
    <col min="4884" max="4892" width="0" style="38" hidden="1" customWidth="1"/>
    <col min="4893" max="4893" width="8.5703125" style="38" customWidth="1"/>
    <col min="4894" max="4894" width="11.7109375" style="38" customWidth="1"/>
    <col min="4895" max="4895" width="12.7109375" style="38" customWidth="1"/>
    <col min="4896" max="4907" width="8.140625" style="38"/>
    <col min="4908" max="4928" width="0" style="38" hidden="1" customWidth="1"/>
    <col min="4929" max="5120" width="8.140625" style="38"/>
    <col min="5121" max="5121" width="6.42578125" style="38" customWidth="1"/>
    <col min="5122" max="5122" width="1.28515625" style="38" customWidth="1"/>
    <col min="5123" max="5124" width="3.28515625" style="38" customWidth="1"/>
    <col min="5125" max="5125" width="13.28515625" style="38" customWidth="1"/>
    <col min="5126" max="5127" width="8.7109375" style="38" customWidth="1"/>
    <col min="5128" max="5128" width="9.7109375" style="38" customWidth="1"/>
    <col min="5129" max="5129" width="5.42578125" style="38" customWidth="1"/>
    <col min="5130" max="5130" width="4" style="38" customWidth="1"/>
    <col min="5131" max="5131" width="8.85546875" style="38" customWidth="1"/>
    <col min="5132" max="5132" width="9.28515625" style="38" customWidth="1"/>
    <col min="5133" max="5134" width="4.7109375" style="38" customWidth="1"/>
    <col min="5135" max="5135" width="1.5703125" style="38" customWidth="1"/>
    <col min="5136" max="5136" width="9.7109375" style="38" customWidth="1"/>
    <col min="5137" max="5137" width="3.28515625" style="38" customWidth="1"/>
    <col min="5138" max="5138" width="1.28515625" style="38" customWidth="1"/>
    <col min="5139" max="5139" width="6.28515625" style="38" customWidth="1"/>
    <col min="5140" max="5148" width="0" style="38" hidden="1" customWidth="1"/>
    <col min="5149" max="5149" width="8.5703125" style="38" customWidth="1"/>
    <col min="5150" max="5150" width="11.7109375" style="38" customWidth="1"/>
    <col min="5151" max="5151" width="12.7109375" style="38" customWidth="1"/>
    <col min="5152" max="5163" width="8.140625" style="38"/>
    <col min="5164" max="5184" width="0" style="38" hidden="1" customWidth="1"/>
    <col min="5185" max="5376" width="8.140625" style="38"/>
    <col min="5377" max="5377" width="6.42578125" style="38" customWidth="1"/>
    <col min="5378" max="5378" width="1.28515625" style="38" customWidth="1"/>
    <col min="5379" max="5380" width="3.28515625" style="38" customWidth="1"/>
    <col min="5381" max="5381" width="13.28515625" style="38" customWidth="1"/>
    <col min="5382" max="5383" width="8.7109375" style="38" customWidth="1"/>
    <col min="5384" max="5384" width="9.7109375" style="38" customWidth="1"/>
    <col min="5385" max="5385" width="5.42578125" style="38" customWidth="1"/>
    <col min="5386" max="5386" width="4" style="38" customWidth="1"/>
    <col min="5387" max="5387" width="8.85546875" style="38" customWidth="1"/>
    <col min="5388" max="5388" width="9.28515625" style="38" customWidth="1"/>
    <col min="5389" max="5390" width="4.7109375" style="38" customWidth="1"/>
    <col min="5391" max="5391" width="1.5703125" style="38" customWidth="1"/>
    <col min="5392" max="5392" width="9.7109375" style="38" customWidth="1"/>
    <col min="5393" max="5393" width="3.28515625" style="38" customWidth="1"/>
    <col min="5394" max="5394" width="1.28515625" style="38" customWidth="1"/>
    <col min="5395" max="5395" width="6.28515625" style="38" customWidth="1"/>
    <col min="5396" max="5404" width="0" style="38" hidden="1" customWidth="1"/>
    <col min="5405" max="5405" width="8.5703125" style="38" customWidth="1"/>
    <col min="5406" max="5406" width="11.7109375" style="38" customWidth="1"/>
    <col min="5407" max="5407" width="12.7109375" style="38" customWidth="1"/>
    <col min="5408" max="5419" width="8.140625" style="38"/>
    <col min="5420" max="5440" width="0" style="38" hidden="1" customWidth="1"/>
    <col min="5441" max="5632" width="8.140625" style="38"/>
    <col min="5633" max="5633" width="6.42578125" style="38" customWidth="1"/>
    <col min="5634" max="5634" width="1.28515625" style="38" customWidth="1"/>
    <col min="5635" max="5636" width="3.28515625" style="38" customWidth="1"/>
    <col min="5637" max="5637" width="13.28515625" style="38" customWidth="1"/>
    <col min="5638" max="5639" width="8.7109375" style="38" customWidth="1"/>
    <col min="5640" max="5640" width="9.7109375" style="38" customWidth="1"/>
    <col min="5641" max="5641" width="5.42578125" style="38" customWidth="1"/>
    <col min="5642" max="5642" width="4" style="38" customWidth="1"/>
    <col min="5643" max="5643" width="8.85546875" style="38" customWidth="1"/>
    <col min="5644" max="5644" width="9.28515625" style="38" customWidth="1"/>
    <col min="5645" max="5646" width="4.7109375" style="38" customWidth="1"/>
    <col min="5647" max="5647" width="1.5703125" style="38" customWidth="1"/>
    <col min="5648" max="5648" width="9.7109375" style="38" customWidth="1"/>
    <col min="5649" max="5649" width="3.28515625" style="38" customWidth="1"/>
    <col min="5650" max="5650" width="1.28515625" style="38" customWidth="1"/>
    <col min="5651" max="5651" width="6.28515625" style="38" customWidth="1"/>
    <col min="5652" max="5660" width="0" style="38" hidden="1" customWidth="1"/>
    <col min="5661" max="5661" width="8.5703125" style="38" customWidth="1"/>
    <col min="5662" max="5662" width="11.7109375" style="38" customWidth="1"/>
    <col min="5663" max="5663" width="12.7109375" style="38" customWidth="1"/>
    <col min="5664" max="5675" width="8.140625" style="38"/>
    <col min="5676" max="5696" width="0" style="38" hidden="1" customWidth="1"/>
    <col min="5697" max="5888" width="8.140625" style="38"/>
    <col min="5889" max="5889" width="6.42578125" style="38" customWidth="1"/>
    <col min="5890" max="5890" width="1.28515625" style="38" customWidth="1"/>
    <col min="5891" max="5892" width="3.28515625" style="38" customWidth="1"/>
    <col min="5893" max="5893" width="13.28515625" style="38" customWidth="1"/>
    <col min="5894" max="5895" width="8.7109375" style="38" customWidth="1"/>
    <col min="5896" max="5896" width="9.7109375" style="38" customWidth="1"/>
    <col min="5897" max="5897" width="5.42578125" style="38" customWidth="1"/>
    <col min="5898" max="5898" width="4" style="38" customWidth="1"/>
    <col min="5899" max="5899" width="8.85546875" style="38" customWidth="1"/>
    <col min="5900" max="5900" width="9.28515625" style="38" customWidth="1"/>
    <col min="5901" max="5902" width="4.7109375" style="38" customWidth="1"/>
    <col min="5903" max="5903" width="1.5703125" style="38" customWidth="1"/>
    <col min="5904" max="5904" width="9.7109375" style="38" customWidth="1"/>
    <col min="5905" max="5905" width="3.28515625" style="38" customWidth="1"/>
    <col min="5906" max="5906" width="1.28515625" style="38" customWidth="1"/>
    <col min="5907" max="5907" width="6.28515625" style="38" customWidth="1"/>
    <col min="5908" max="5916" width="0" style="38" hidden="1" customWidth="1"/>
    <col min="5917" max="5917" width="8.5703125" style="38" customWidth="1"/>
    <col min="5918" max="5918" width="11.7109375" style="38" customWidth="1"/>
    <col min="5919" max="5919" width="12.7109375" style="38" customWidth="1"/>
    <col min="5920" max="5931" width="8.140625" style="38"/>
    <col min="5932" max="5952" width="0" style="38" hidden="1" customWidth="1"/>
    <col min="5953" max="6144" width="8.140625" style="38"/>
    <col min="6145" max="6145" width="6.42578125" style="38" customWidth="1"/>
    <col min="6146" max="6146" width="1.28515625" style="38" customWidth="1"/>
    <col min="6147" max="6148" width="3.28515625" style="38" customWidth="1"/>
    <col min="6149" max="6149" width="13.28515625" style="38" customWidth="1"/>
    <col min="6150" max="6151" width="8.7109375" style="38" customWidth="1"/>
    <col min="6152" max="6152" width="9.7109375" style="38" customWidth="1"/>
    <col min="6153" max="6153" width="5.42578125" style="38" customWidth="1"/>
    <col min="6154" max="6154" width="4" style="38" customWidth="1"/>
    <col min="6155" max="6155" width="8.85546875" style="38" customWidth="1"/>
    <col min="6156" max="6156" width="9.28515625" style="38" customWidth="1"/>
    <col min="6157" max="6158" width="4.7109375" style="38" customWidth="1"/>
    <col min="6159" max="6159" width="1.5703125" style="38" customWidth="1"/>
    <col min="6160" max="6160" width="9.7109375" style="38" customWidth="1"/>
    <col min="6161" max="6161" width="3.28515625" style="38" customWidth="1"/>
    <col min="6162" max="6162" width="1.28515625" style="38" customWidth="1"/>
    <col min="6163" max="6163" width="6.28515625" style="38" customWidth="1"/>
    <col min="6164" max="6172" width="0" style="38" hidden="1" customWidth="1"/>
    <col min="6173" max="6173" width="8.5703125" style="38" customWidth="1"/>
    <col min="6174" max="6174" width="11.7109375" style="38" customWidth="1"/>
    <col min="6175" max="6175" width="12.7109375" style="38" customWidth="1"/>
    <col min="6176" max="6187" width="8.140625" style="38"/>
    <col min="6188" max="6208" width="0" style="38" hidden="1" customWidth="1"/>
    <col min="6209" max="6400" width="8.140625" style="38"/>
    <col min="6401" max="6401" width="6.42578125" style="38" customWidth="1"/>
    <col min="6402" max="6402" width="1.28515625" style="38" customWidth="1"/>
    <col min="6403" max="6404" width="3.28515625" style="38" customWidth="1"/>
    <col min="6405" max="6405" width="13.28515625" style="38" customWidth="1"/>
    <col min="6406" max="6407" width="8.7109375" style="38" customWidth="1"/>
    <col min="6408" max="6408" width="9.7109375" style="38" customWidth="1"/>
    <col min="6409" max="6409" width="5.42578125" style="38" customWidth="1"/>
    <col min="6410" max="6410" width="4" style="38" customWidth="1"/>
    <col min="6411" max="6411" width="8.85546875" style="38" customWidth="1"/>
    <col min="6412" max="6412" width="9.28515625" style="38" customWidth="1"/>
    <col min="6413" max="6414" width="4.7109375" style="38" customWidth="1"/>
    <col min="6415" max="6415" width="1.5703125" style="38" customWidth="1"/>
    <col min="6416" max="6416" width="9.7109375" style="38" customWidth="1"/>
    <col min="6417" max="6417" width="3.28515625" style="38" customWidth="1"/>
    <col min="6418" max="6418" width="1.28515625" style="38" customWidth="1"/>
    <col min="6419" max="6419" width="6.28515625" style="38" customWidth="1"/>
    <col min="6420" max="6428" width="0" style="38" hidden="1" customWidth="1"/>
    <col min="6429" max="6429" width="8.5703125" style="38" customWidth="1"/>
    <col min="6430" max="6430" width="11.7109375" style="38" customWidth="1"/>
    <col min="6431" max="6431" width="12.7109375" style="38" customWidth="1"/>
    <col min="6432" max="6443" width="8.140625" style="38"/>
    <col min="6444" max="6464" width="0" style="38" hidden="1" customWidth="1"/>
    <col min="6465" max="6656" width="8.140625" style="38"/>
    <col min="6657" max="6657" width="6.42578125" style="38" customWidth="1"/>
    <col min="6658" max="6658" width="1.28515625" style="38" customWidth="1"/>
    <col min="6659" max="6660" width="3.28515625" style="38" customWidth="1"/>
    <col min="6661" max="6661" width="13.28515625" style="38" customWidth="1"/>
    <col min="6662" max="6663" width="8.7109375" style="38" customWidth="1"/>
    <col min="6664" max="6664" width="9.7109375" style="38" customWidth="1"/>
    <col min="6665" max="6665" width="5.42578125" style="38" customWidth="1"/>
    <col min="6666" max="6666" width="4" style="38" customWidth="1"/>
    <col min="6667" max="6667" width="8.85546875" style="38" customWidth="1"/>
    <col min="6668" max="6668" width="9.28515625" style="38" customWidth="1"/>
    <col min="6669" max="6670" width="4.7109375" style="38" customWidth="1"/>
    <col min="6671" max="6671" width="1.5703125" style="38" customWidth="1"/>
    <col min="6672" max="6672" width="9.7109375" style="38" customWidth="1"/>
    <col min="6673" max="6673" width="3.28515625" style="38" customWidth="1"/>
    <col min="6674" max="6674" width="1.28515625" style="38" customWidth="1"/>
    <col min="6675" max="6675" width="6.28515625" style="38" customWidth="1"/>
    <col min="6676" max="6684" width="0" style="38" hidden="1" customWidth="1"/>
    <col min="6685" max="6685" width="8.5703125" style="38" customWidth="1"/>
    <col min="6686" max="6686" width="11.7109375" style="38" customWidth="1"/>
    <col min="6687" max="6687" width="12.7109375" style="38" customWidth="1"/>
    <col min="6688" max="6699" width="8.140625" style="38"/>
    <col min="6700" max="6720" width="0" style="38" hidden="1" customWidth="1"/>
    <col min="6721" max="6912" width="8.140625" style="38"/>
    <col min="6913" max="6913" width="6.42578125" style="38" customWidth="1"/>
    <col min="6914" max="6914" width="1.28515625" style="38" customWidth="1"/>
    <col min="6915" max="6916" width="3.28515625" style="38" customWidth="1"/>
    <col min="6917" max="6917" width="13.28515625" style="38" customWidth="1"/>
    <col min="6918" max="6919" width="8.7109375" style="38" customWidth="1"/>
    <col min="6920" max="6920" width="9.7109375" style="38" customWidth="1"/>
    <col min="6921" max="6921" width="5.42578125" style="38" customWidth="1"/>
    <col min="6922" max="6922" width="4" style="38" customWidth="1"/>
    <col min="6923" max="6923" width="8.85546875" style="38" customWidth="1"/>
    <col min="6924" max="6924" width="9.28515625" style="38" customWidth="1"/>
    <col min="6925" max="6926" width="4.7109375" style="38" customWidth="1"/>
    <col min="6927" max="6927" width="1.5703125" style="38" customWidth="1"/>
    <col min="6928" max="6928" width="9.7109375" style="38" customWidth="1"/>
    <col min="6929" max="6929" width="3.28515625" style="38" customWidth="1"/>
    <col min="6930" max="6930" width="1.28515625" style="38" customWidth="1"/>
    <col min="6931" max="6931" width="6.28515625" style="38" customWidth="1"/>
    <col min="6932" max="6940" width="0" style="38" hidden="1" customWidth="1"/>
    <col min="6941" max="6941" width="8.5703125" style="38" customWidth="1"/>
    <col min="6942" max="6942" width="11.7109375" style="38" customWidth="1"/>
    <col min="6943" max="6943" width="12.7109375" style="38" customWidth="1"/>
    <col min="6944" max="6955" width="8.140625" style="38"/>
    <col min="6956" max="6976" width="0" style="38" hidden="1" customWidth="1"/>
    <col min="6977" max="7168" width="8.140625" style="38"/>
    <col min="7169" max="7169" width="6.42578125" style="38" customWidth="1"/>
    <col min="7170" max="7170" width="1.28515625" style="38" customWidth="1"/>
    <col min="7171" max="7172" width="3.28515625" style="38" customWidth="1"/>
    <col min="7173" max="7173" width="13.28515625" style="38" customWidth="1"/>
    <col min="7174" max="7175" width="8.7109375" style="38" customWidth="1"/>
    <col min="7176" max="7176" width="9.7109375" style="38" customWidth="1"/>
    <col min="7177" max="7177" width="5.42578125" style="38" customWidth="1"/>
    <col min="7178" max="7178" width="4" style="38" customWidth="1"/>
    <col min="7179" max="7179" width="8.85546875" style="38" customWidth="1"/>
    <col min="7180" max="7180" width="9.28515625" style="38" customWidth="1"/>
    <col min="7181" max="7182" width="4.7109375" style="38" customWidth="1"/>
    <col min="7183" max="7183" width="1.5703125" style="38" customWidth="1"/>
    <col min="7184" max="7184" width="9.7109375" style="38" customWidth="1"/>
    <col min="7185" max="7185" width="3.28515625" style="38" customWidth="1"/>
    <col min="7186" max="7186" width="1.28515625" style="38" customWidth="1"/>
    <col min="7187" max="7187" width="6.28515625" style="38" customWidth="1"/>
    <col min="7188" max="7196" width="0" style="38" hidden="1" customWidth="1"/>
    <col min="7197" max="7197" width="8.5703125" style="38" customWidth="1"/>
    <col min="7198" max="7198" width="11.7109375" style="38" customWidth="1"/>
    <col min="7199" max="7199" width="12.7109375" style="38" customWidth="1"/>
    <col min="7200" max="7211" width="8.140625" style="38"/>
    <col min="7212" max="7232" width="0" style="38" hidden="1" customWidth="1"/>
    <col min="7233" max="7424" width="8.140625" style="38"/>
    <col min="7425" max="7425" width="6.42578125" style="38" customWidth="1"/>
    <col min="7426" max="7426" width="1.28515625" style="38" customWidth="1"/>
    <col min="7427" max="7428" width="3.28515625" style="38" customWidth="1"/>
    <col min="7429" max="7429" width="13.28515625" style="38" customWidth="1"/>
    <col min="7430" max="7431" width="8.7109375" style="38" customWidth="1"/>
    <col min="7432" max="7432" width="9.7109375" style="38" customWidth="1"/>
    <col min="7433" max="7433" width="5.42578125" style="38" customWidth="1"/>
    <col min="7434" max="7434" width="4" style="38" customWidth="1"/>
    <col min="7435" max="7435" width="8.85546875" style="38" customWidth="1"/>
    <col min="7436" max="7436" width="9.28515625" style="38" customWidth="1"/>
    <col min="7437" max="7438" width="4.7109375" style="38" customWidth="1"/>
    <col min="7439" max="7439" width="1.5703125" style="38" customWidth="1"/>
    <col min="7440" max="7440" width="9.7109375" style="38" customWidth="1"/>
    <col min="7441" max="7441" width="3.28515625" style="38" customWidth="1"/>
    <col min="7442" max="7442" width="1.28515625" style="38" customWidth="1"/>
    <col min="7443" max="7443" width="6.28515625" style="38" customWidth="1"/>
    <col min="7444" max="7452" width="0" style="38" hidden="1" customWidth="1"/>
    <col min="7453" max="7453" width="8.5703125" style="38" customWidth="1"/>
    <col min="7454" max="7454" width="11.7109375" style="38" customWidth="1"/>
    <col min="7455" max="7455" width="12.7109375" style="38" customWidth="1"/>
    <col min="7456" max="7467" width="8.140625" style="38"/>
    <col min="7468" max="7488" width="0" style="38" hidden="1" customWidth="1"/>
    <col min="7489" max="7680" width="8.140625" style="38"/>
    <col min="7681" max="7681" width="6.42578125" style="38" customWidth="1"/>
    <col min="7682" max="7682" width="1.28515625" style="38" customWidth="1"/>
    <col min="7683" max="7684" width="3.28515625" style="38" customWidth="1"/>
    <col min="7685" max="7685" width="13.28515625" style="38" customWidth="1"/>
    <col min="7686" max="7687" width="8.7109375" style="38" customWidth="1"/>
    <col min="7688" max="7688" width="9.7109375" style="38" customWidth="1"/>
    <col min="7689" max="7689" width="5.42578125" style="38" customWidth="1"/>
    <col min="7690" max="7690" width="4" style="38" customWidth="1"/>
    <col min="7691" max="7691" width="8.85546875" style="38" customWidth="1"/>
    <col min="7692" max="7692" width="9.28515625" style="38" customWidth="1"/>
    <col min="7693" max="7694" width="4.7109375" style="38" customWidth="1"/>
    <col min="7695" max="7695" width="1.5703125" style="38" customWidth="1"/>
    <col min="7696" max="7696" width="9.7109375" style="38" customWidth="1"/>
    <col min="7697" max="7697" width="3.28515625" style="38" customWidth="1"/>
    <col min="7698" max="7698" width="1.28515625" style="38" customWidth="1"/>
    <col min="7699" max="7699" width="6.28515625" style="38" customWidth="1"/>
    <col min="7700" max="7708" width="0" style="38" hidden="1" customWidth="1"/>
    <col min="7709" max="7709" width="8.5703125" style="38" customWidth="1"/>
    <col min="7710" max="7710" width="11.7109375" style="38" customWidth="1"/>
    <col min="7711" max="7711" width="12.7109375" style="38" customWidth="1"/>
    <col min="7712" max="7723" width="8.140625" style="38"/>
    <col min="7724" max="7744" width="0" style="38" hidden="1" customWidth="1"/>
    <col min="7745" max="7936" width="8.140625" style="38"/>
    <col min="7937" max="7937" width="6.42578125" style="38" customWidth="1"/>
    <col min="7938" max="7938" width="1.28515625" style="38" customWidth="1"/>
    <col min="7939" max="7940" width="3.28515625" style="38" customWidth="1"/>
    <col min="7941" max="7941" width="13.28515625" style="38" customWidth="1"/>
    <col min="7942" max="7943" width="8.7109375" style="38" customWidth="1"/>
    <col min="7944" max="7944" width="9.7109375" style="38" customWidth="1"/>
    <col min="7945" max="7945" width="5.42578125" style="38" customWidth="1"/>
    <col min="7946" max="7946" width="4" style="38" customWidth="1"/>
    <col min="7947" max="7947" width="8.85546875" style="38" customWidth="1"/>
    <col min="7948" max="7948" width="9.28515625" style="38" customWidth="1"/>
    <col min="7949" max="7950" width="4.7109375" style="38" customWidth="1"/>
    <col min="7951" max="7951" width="1.5703125" style="38" customWidth="1"/>
    <col min="7952" max="7952" width="9.7109375" style="38" customWidth="1"/>
    <col min="7953" max="7953" width="3.28515625" style="38" customWidth="1"/>
    <col min="7954" max="7954" width="1.28515625" style="38" customWidth="1"/>
    <col min="7955" max="7955" width="6.28515625" style="38" customWidth="1"/>
    <col min="7956" max="7964" width="0" style="38" hidden="1" customWidth="1"/>
    <col min="7965" max="7965" width="8.5703125" style="38" customWidth="1"/>
    <col min="7966" max="7966" width="11.7109375" style="38" customWidth="1"/>
    <col min="7967" max="7967" width="12.7109375" style="38" customWidth="1"/>
    <col min="7968" max="7979" width="8.140625" style="38"/>
    <col min="7980" max="8000" width="0" style="38" hidden="1" customWidth="1"/>
    <col min="8001" max="8192" width="8.140625" style="38"/>
    <col min="8193" max="8193" width="6.42578125" style="38" customWidth="1"/>
    <col min="8194" max="8194" width="1.28515625" style="38" customWidth="1"/>
    <col min="8195" max="8196" width="3.28515625" style="38" customWidth="1"/>
    <col min="8197" max="8197" width="13.28515625" style="38" customWidth="1"/>
    <col min="8198" max="8199" width="8.7109375" style="38" customWidth="1"/>
    <col min="8200" max="8200" width="9.7109375" style="38" customWidth="1"/>
    <col min="8201" max="8201" width="5.42578125" style="38" customWidth="1"/>
    <col min="8202" max="8202" width="4" style="38" customWidth="1"/>
    <col min="8203" max="8203" width="8.85546875" style="38" customWidth="1"/>
    <col min="8204" max="8204" width="9.28515625" style="38" customWidth="1"/>
    <col min="8205" max="8206" width="4.7109375" style="38" customWidth="1"/>
    <col min="8207" max="8207" width="1.5703125" style="38" customWidth="1"/>
    <col min="8208" max="8208" width="9.7109375" style="38" customWidth="1"/>
    <col min="8209" max="8209" width="3.28515625" style="38" customWidth="1"/>
    <col min="8210" max="8210" width="1.28515625" style="38" customWidth="1"/>
    <col min="8211" max="8211" width="6.28515625" style="38" customWidth="1"/>
    <col min="8212" max="8220" width="0" style="38" hidden="1" customWidth="1"/>
    <col min="8221" max="8221" width="8.5703125" style="38" customWidth="1"/>
    <col min="8222" max="8222" width="11.7109375" style="38" customWidth="1"/>
    <col min="8223" max="8223" width="12.7109375" style="38" customWidth="1"/>
    <col min="8224" max="8235" width="8.140625" style="38"/>
    <col min="8236" max="8256" width="0" style="38" hidden="1" customWidth="1"/>
    <col min="8257" max="8448" width="8.140625" style="38"/>
    <col min="8449" max="8449" width="6.42578125" style="38" customWidth="1"/>
    <col min="8450" max="8450" width="1.28515625" style="38" customWidth="1"/>
    <col min="8451" max="8452" width="3.28515625" style="38" customWidth="1"/>
    <col min="8453" max="8453" width="13.28515625" style="38" customWidth="1"/>
    <col min="8454" max="8455" width="8.7109375" style="38" customWidth="1"/>
    <col min="8456" max="8456" width="9.7109375" style="38" customWidth="1"/>
    <col min="8457" max="8457" width="5.42578125" style="38" customWidth="1"/>
    <col min="8458" max="8458" width="4" style="38" customWidth="1"/>
    <col min="8459" max="8459" width="8.85546875" style="38" customWidth="1"/>
    <col min="8460" max="8460" width="9.28515625" style="38" customWidth="1"/>
    <col min="8461" max="8462" width="4.7109375" style="38" customWidth="1"/>
    <col min="8463" max="8463" width="1.5703125" style="38" customWidth="1"/>
    <col min="8464" max="8464" width="9.7109375" style="38" customWidth="1"/>
    <col min="8465" max="8465" width="3.28515625" style="38" customWidth="1"/>
    <col min="8466" max="8466" width="1.28515625" style="38" customWidth="1"/>
    <col min="8467" max="8467" width="6.28515625" style="38" customWidth="1"/>
    <col min="8468" max="8476" width="0" style="38" hidden="1" customWidth="1"/>
    <col min="8477" max="8477" width="8.5703125" style="38" customWidth="1"/>
    <col min="8478" max="8478" width="11.7109375" style="38" customWidth="1"/>
    <col min="8479" max="8479" width="12.7109375" style="38" customWidth="1"/>
    <col min="8480" max="8491" width="8.140625" style="38"/>
    <col min="8492" max="8512" width="0" style="38" hidden="1" customWidth="1"/>
    <col min="8513" max="8704" width="8.140625" style="38"/>
    <col min="8705" max="8705" width="6.42578125" style="38" customWidth="1"/>
    <col min="8706" max="8706" width="1.28515625" style="38" customWidth="1"/>
    <col min="8707" max="8708" width="3.28515625" style="38" customWidth="1"/>
    <col min="8709" max="8709" width="13.28515625" style="38" customWidth="1"/>
    <col min="8710" max="8711" width="8.7109375" style="38" customWidth="1"/>
    <col min="8712" max="8712" width="9.7109375" style="38" customWidth="1"/>
    <col min="8713" max="8713" width="5.42578125" style="38" customWidth="1"/>
    <col min="8714" max="8714" width="4" style="38" customWidth="1"/>
    <col min="8715" max="8715" width="8.85546875" style="38" customWidth="1"/>
    <col min="8716" max="8716" width="9.28515625" style="38" customWidth="1"/>
    <col min="8717" max="8718" width="4.7109375" style="38" customWidth="1"/>
    <col min="8719" max="8719" width="1.5703125" style="38" customWidth="1"/>
    <col min="8720" max="8720" width="9.7109375" style="38" customWidth="1"/>
    <col min="8721" max="8721" width="3.28515625" style="38" customWidth="1"/>
    <col min="8722" max="8722" width="1.28515625" style="38" customWidth="1"/>
    <col min="8723" max="8723" width="6.28515625" style="38" customWidth="1"/>
    <col min="8724" max="8732" width="0" style="38" hidden="1" customWidth="1"/>
    <col min="8733" max="8733" width="8.5703125" style="38" customWidth="1"/>
    <col min="8734" max="8734" width="11.7109375" style="38" customWidth="1"/>
    <col min="8735" max="8735" width="12.7109375" style="38" customWidth="1"/>
    <col min="8736" max="8747" width="8.140625" style="38"/>
    <col min="8748" max="8768" width="0" style="38" hidden="1" customWidth="1"/>
    <col min="8769" max="8960" width="8.140625" style="38"/>
    <col min="8961" max="8961" width="6.42578125" style="38" customWidth="1"/>
    <col min="8962" max="8962" width="1.28515625" style="38" customWidth="1"/>
    <col min="8963" max="8964" width="3.28515625" style="38" customWidth="1"/>
    <col min="8965" max="8965" width="13.28515625" style="38" customWidth="1"/>
    <col min="8966" max="8967" width="8.7109375" style="38" customWidth="1"/>
    <col min="8968" max="8968" width="9.7109375" style="38" customWidth="1"/>
    <col min="8969" max="8969" width="5.42578125" style="38" customWidth="1"/>
    <col min="8970" max="8970" width="4" style="38" customWidth="1"/>
    <col min="8971" max="8971" width="8.85546875" style="38" customWidth="1"/>
    <col min="8972" max="8972" width="9.28515625" style="38" customWidth="1"/>
    <col min="8973" max="8974" width="4.7109375" style="38" customWidth="1"/>
    <col min="8975" max="8975" width="1.5703125" style="38" customWidth="1"/>
    <col min="8976" max="8976" width="9.7109375" style="38" customWidth="1"/>
    <col min="8977" max="8977" width="3.28515625" style="38" customWidth="1"/>
    <col min="8978" max="8978" width="1.28515625" style="38" customWidth="1"/>
    <col min="8979" max="8979" width="6.28515625" style="38" customWidth="1"/>
    <col min="8980" max="8988" width="0" style="38" hidden="1" customWidth="1"/>
    <col min="8989" max="8989" width="8.5703125" style="38" customWidth="1"/>
    <col min="8990" max="8990" width="11.7109375" style="38" customWidth="1"/>
    <col min="8991" max="8991" width="12.7109375" style="38" customWidth="1"/>
    <col min="8992" max="9003" width="8.140625" style="38"/>
    <col min="9004" max="9024" width="0" style="38" hidden="1" customWidth="1"/>
    <col min="9025" max="9216" width="8.140625" style="38"/>
    <col min="9217" max="9217" width="6.42578125" style="38" customWidth="1"/>
    <col min="9218" max="9218" width="1.28515625" style="38" customWidth="1"/>
    <col min="9219" max="9220" width="3.28515625" style="38" customWidth="1"/>
    <col min="9221" max="9221" width="13.28515625" style="38" customWidth="1"/>
    <col min="9222" max="9223" width="8.7109375" style="38" customWidth="1"/>
    <col min="9224" max="9224" width="9.7109375" style="38" customWidth="1"/>
    <col min="9225" max="9225" width="5.42578125" style="38" customWidth="1"/>
    <col min="9226" max="9226" width="4" style="38" customWidth="1"/>
    <col min="9227" max="9227" width="8.85546875" style="38" customWidth="1"/>
    <col min="9228" max="9228" width="9.28515625" style="38" customWidth="1"/>
    <col min="9229" max="9230" width="4.7109375" style="38" customWidth="1"/>
    <col min="9231" max="9231" width="1.5703125" style="38" customWidth="1"/>
    <col min="9232" max="9232" width="9.7109375" style="38" customWidth="1"/>
    <col min="9233" max="9233" width="3.28515625" style="38" customWidth="1"/>
    <col min="9234" max="9234" width="1.28515625" style="38" customWidth="1"/>
    <col min="9235" max="9235" width="6.28515625" style="38" customWidth="1"/>
    <col min="9236" max="9244" width="0" style="38" hidden="1" customWidth="1"/>
    <col min="9245" max="9245" width="8.5703125" style="38" customWidth="1"/>
    <col min="9246" max="9246" width="11.7109375" style="38" customWidth="1"/>
    <col min="9247" max="9247" width="12.7109375" style="38" customWidth="1"/>
    <col min="9248" max="9259" width="8.140625" style="38"/>
    <col min="9260" max="9280" width="0" style="38" hidden="1" customWidth="1"/>
    <col min="9281" max="9472" width="8.140625" style="38"/>
    <col min="9473" max="9473" width="6.42578125" style="38" customWidth="1"/>
    <col min="9474" max="9474" width="1.28515625" style="38" customWidth="1"/>
    <col min="9475" max="9476" width="3.28515625" style="38" customWidth="1"/>
    <col min="9477" max="9477" width="13.28515625" style="38" customWidth="1"/>
    <col min="9478" max="9479" width="8.7109375" style="38" customWidth="1"/>
    <col min="9480" max="9480" width="9.7109375" style="38" customWidth="1"/>
    <col min="9481" max="9481" width="5.42578125" style="38" customWidth="1"/>
    <col min="9482" max="9482" width="4" style="38" customWidth="1"/>
    <col min="9483" max="9483" width="8.85546875" style="38" customWidth="1"/>
    <col min="9484" max="9484" width="9.28515625" style="38" customWidth="1"/>
    <col min="9485" max="9486" width="4.7109375" style="38" customWidth="1"/>
    <col min="9487" max="9487" width="1.5703125" style="38" customWidth="1"/>
    <col min="9488" max="9488" width="9.7109375" style="38" customWidth="1"/>
    <col min="9489" max="9489" width="3.28515625" style="38" customWidth="1"/>
    <col min="9490" max="9490" width="1.28515625" style="38" customWidth="1"/>
    <col min="9491" max="9491" width="6.28515625" style="38" customWidth="1"/>
    <col min="9492" max="9500" width="0" style="38" hidden="1" customWidth="1"/>
    <col min="9501" max="9501" width="8.5703125" style="38" customWidth="1"/>
    <col min="9502" max="9502" width="11.7109375" style="38" customWidth="1"/>
    <col min="9503" max="9503" width="12.7109375" style="38" customWidth="1"/>
    <col min="9504" max="9515" width="8.140625" style="38"/>
    <col min="9516" max="9536" width="0" style="38" hidden="1" customWidth="1"/>
    <col min="9537" max="9728" width="8.140625" style="38"/>
    <col min="9729" max="9729" width="6.42578125" style="38" customWidth="1"/>
    <col min="9730" max="9730" width="1.28515625" style="38" customWidth="1"/>
    <col min="9731" max="9732" width="3.28515625" style="38" customWidth="1"/>
    <col min="9733" max="9733" width="13.28515625" style="38" customWidth="1"/>
    <col min="9734" max="9735" width="8.7109375" style="38" customWidth="1"/>
    <col min="9736" max="9736" width="9.7109375" style="38" customWidth="1"/>
    <col min="9737" max="9737" width="5.42578125" style="38" customWidth="1"/>
    <col min="9738" max="9738" width="4" style="38" customWidth="1"/>
    <col min="9739" max="9739" width="8.85546875" style="38" customWidth="1"/>
    <col min="9740" max="9740" width="9.28515625" style="38" customWidth="1"/>
    <col min="9741" max="9742" width="4.7109375" style="38" customWidth="1"/>
    <col min="9743" max="9743" width="1.5703125" style="38" customWidth="1"/>
    <col min="9744" max="9744" width="9.7109375" style="38" customWidth="1"/>
    <col min="9745" max="9745" width="3.28515625" style="38" customWidth="1"/>
    <col min="9746" max="9746" width="1.28515625" style="38" customWidth="1"/>
    <col min="9747" max="9747" width="6.28515625" style="38" customWidth="1"/>
    <col min="9748" max="9756" width="0" style="38" hidden="1" customWidth="1"/>
    <col min="9757" max="9757" width="8.5703125" style="38" customWidth="1"/>
    <col min="9758" max="9758" width="11.7109375" style="38" customWidth="1"/>
    <col min="9759" max="9759" width="12.7109375" style="38" customWidth="1"/>
    <col min="9760" max="9771" width="8.140625" style="38"/>
    <col min="9772" max="9792" width="0" style="38" hidden="1" customWidth="1"/>
    <col min="9793" max="9984" width="8.140625" style="38"/>
    <col min="9985" max="9985" width="6.42578125" style="38" customWidth="1"/>
    <col min="9986" max="9986" width="1.28515625" style="38" customWidth="1"/>
    <col min="9987" max="9988" width="3.28515625" style="38" customWidth="1"/>
    <col min="9989" max="9989" width="13.28515625" style="38" customWidth="1"/>
    <col min="9990" max="9991" width="8.7109375" style="38" customWidth="1"/>
    <col min="9992" max="9992" width="9.7109375" style="38" customWidth="1"/>
    <col min="9993" max="9993" width="5.42578125" style="38" customWidth="1"/>
    <col min="9994" max="9994" width="4" style="38" customWidth="1"/>
    <col min="9995" max="9995" width="8.85546875" style="38" customWidth="1"/>
    <col min="9996" max="9996" width="9.28515625" style="38" customWidth="1"/>
    <col min="9997" max="9998" width="4.7109375" style="38" customWidth="1"/>
    <col min="9999" max="9999" width="1.5703125" style="38" customWidth="1"/>
    <col min="10000" max="10000" width="9.7109375" style="38" customWidth="1"/>
    <col min="10001" max="10001" width="3.28515625" style="38" customWidth="1"/>
    <col min="10002" max="10002" width="1.28515625" style="38" customWidth="1"/>
    <col min="10003" max="10003" width="6.28515625" style="38" customWidth="1"/>
    <col min="10004" max="10012" width="0" style="38" hidden="1" customWidth="1"/>
    <col min="10013" max="10013" width="8.5703125" style="38" customWidth="1"/>
    <col min="10014" max="10014" width="11.7109375" style="38" customWidth="1"/>
    <col min="10015" max="10015" width="12.7109375" style="38" customWidth="1"/>
    <col min="10016" max="10027" width="8.140625" style="38"/>
    <col min="10028" max="10048" width="0" style="38" hidden="1" customWidth="1"/>
    <col min="10049" max="10240" width="8.140625" style="38"/>
    <col min="10241" max="10241" width="6.42578125" style="38" customWidth="1"/>
    <col min="10242" max="10242" width="1.28515625" style="38" customWidth="1"/>
    <col min="10243" max="10244" width="3.28515625" style="38" customWidth="1"/>
    <col min="10245" max="10245" width="13.28515625" style="38" customWidth="1"/>
    <col min="10246" max="10247" width="8.7109375" style="38" customWidth="1"/>
    <col min="10248" max="10248" width="9.7109375" style="38" customWidth="1"/>
    <col min="10249" max="10249" width="5.42578125" style="38" customWidth="1"/>
    <col min="10250" max="10250" width="4" style="38" customWidth="1"/>
    <col min="10251" max="10251" width="8.85546875" style="38" customWidth="1"/>
    <col min="10252" max="10252" width="9.28515625" style="38" customWidth="1"/>
    <col min="10253" max="10254" width="4.7109375" style="38" customWidth="1"/>
    <col min="10255" max="10255" width="1.5703125" style="38" customWidth="1"/>
    <col min="10256" max="10256" width="9.7109375" style="38" customWidth="1"/>
    <col min="10257" max="10257" width="3.28515625" style="38" customWidth="1"/>
    <col min="10258" max="10258" width="1.28515625" style="38" customWidth="1"/>
    <col min="10259" max="10259" width="6.28515625" style="38" customWidth="1"/>
    <col min="10260" max="10268" width="0" style="38" hidden="1" customWidth="1"/>
    <col min="10269" max="10269" width="8.5703125" style="38" customWidth="1"/>
    <col min="10270" max="10270" width="11.7109375" style="38" customWidth="1"/>
    <col min="10271" max="10271" width="12.7109375" style="38" customWidth="1"/>
    <col min="10272" max="10283" width="8.140625" style="38"/>
    <col min="10284" max="10304" width="0" style="38" hidden="1" customWidth="1"/>
    <col min="10305" max="10496" width="8.140625" style="38"/>
    <col min="10497" max="10497" width="6.42578125" style="38" customWidth="1"/>
    <col min="10498" max="10498" width="1.28515625" style="38" customWidth="1"/>
    <col min="10499" max="10500" width="3.28515625" style="38" customWidth="1"/>
    <col min="10501" max="10501" width="13.28515625" style="38" customWidth="1"/>
    <col min="10502" max="10503" width="8.7109375" style="38" customWidth="1"/>
    <col min="10504" max="10504" width="9.7109375" style="38" customWidth="1"/>
    <col min="10505" max="10505" width="5.42578125" style="38" customWidth="1"/>
    <col min="10506" max="10506" width="4" style="38" customWidth="1"/>
    <col min="10507" max="10507" width="8.85546875" style="38" customWidth="1"/>
    <col min="10508" max="10508" width="9.28515625" style="38" customWidth="1"/>
    <col min="10509" max="10510" width="4.7109375" style="38" customWidth="1"/>
    <col min="10511" max="10511" width="1.5703125" style="38" customWidth="1"/>
    <col min="10512" max="10512" width="9.7109375" style="38" customWidth="1"/>
    <col min="10513" max="10513" width="3.28515625" style="38" customWidth="1"/>
    <col min="10514" max="10514" width="1.28515625" style="38" customWidth="1"/>
    <col min="10515" max="10515" width="6.28515625" style="38" customWidth="1"/>
    <col min="10516" max="10524" width="0" style="38" hidden="1" customWidth="1"/>
    <col min="10525" max="10525" width="8.5703125" style="38" customWidth="1"/>
    <col min="10526" max="10526" width="11.7109375" style="38" customWidth="1"/>
    <col min="10527" max="10527" width="12.7109375" style="38" customWidth="1"/>
    <col min="10528" max="10539" width="8.140625" style="38"/>
    <col min="10540" max="10560" width="0" style="38" hidden="1" customWidth="1"/>
    <col min="10561" max="10752" width="8.140625" style="38"/>
    <col min="10753" max="10753" width="6.42578125" style="38" customWidth="1"/>
    <col min="10754" max="10754" width="1.28515625" style="38" customWidth="1"/>
    <col min="10755" max="10756" width="3.28515625" style="38" customWidth="1"/>
    <col min="10757" max="10757" width="13.28515625" style="38" customWidth="1"/>
    <col min="10758" max="10759" width="8.7109375" style="38" customWidth="1"/>
    <col min="10760" max="10760" width="9.7109375" style="38" customWidth="1"/>
    <col min="10761" max="10761" width="5.42578125" style="38" customWidth="1"/>
    <col min="10762" max="10762" width="4" style="38" customWidth="1"/>
    <col min="10763" max="10763" width="8.85546875" style="38" customWidth="1"/>
    <col min="10764" max="10764" width="9.28515625" style="38" customWidth="1"/>
    <col min="10765" max="10766" width="4.7109375" style="38" customWidth="1"/>
    <col min="10767" max="10767" width="1.5703125" style="38" customWidth="1"/>
    <col min="10768" max="10768" width="9.7109375" style="38" customWidth="1"/>
    <col min="10769" max="10769" width="3.28515625" style="38" customWidth="1"/>
    <col min="10770" max="10770" width="1.28515625" style="38" customWidth="1"/>
    <col min="10771" max="10771" width="6.28515625" style="38" customWidth="1"/>
    <col min="10772" max="10780" width="0" style="38" hidden="1" customWidth="1"/>
    <col min="10781" max="10781" width="8.5703125" style="38" customWidth="1"/>
    <col min="10782" max="10782" width="11.7109375" style="38" customWidth="1"/>
    <col min="10783" max="10783" width="12.7109375" style="38" customWidth="1"/>
    <col min="10784" max="10795" width="8.140625" style="38"/>
    <col min="10796" max="10816" width="0" style="38" hidden="1" customWidth="1"/>
    <col min="10817" max="11008" width="8.140625" style="38"/>
    <col min="11009" max="11009" width="6.42578125" style="38" customWidth="1"/>
    <col min="11010" max="11010" width="1.28515625" style="38" customWidth="1"/>
    <col min="11011" max="11012" width="3.28515625" style="38" customWidth="1"/>
    <col min="11013" max="11013" width="13.28515625" style="38" customWidth="1"/>
    <col min="11014" max="11015" width="8.7109375" style="38" customWidth="1"/>
    <col min="11016" max="11016" width="9.7109375" style="38" customWidth="1"/>
    <col min="11017" max="11017" width="5.42578125" style="38" customWidth="1"/>
    <col min="11018" max="11018" width="4" style="38" customWidth="1"/>
    <col min="11019" max="11019" width="8.85546875" style="38" customWidth="1"/>
    <col min="11020" max="11020" width="9.28515625" style="38" customWidth="1"/>
    <col min="11021" max="11022" width="4.7109375" style="38" customWidth="1"/>
    <col min="11023" max="11023" width="1.5703125" style="38" customWidth="1"/>
    <col min="11024" max="11024" width="9.7109375" style="38" customWidth="1"/>
    <col min="11025" max="11025" width="3.28515625" style="38" customWidth="1"/>
    <col min="11026" max="11026" width="1.28515625" style="38" customWidth="1"/>
    <col min="11027" max="11027" width="6.28515625" style="38" customWidth="1"/>
    <col min="11028" max="11036" width="0" style="38" hidden="1" customWidth="1"/>
    <col min="11037" max="11037" width="8.5703125" style="38" customWidth="1"/>
    <col min="11038" max="11038" width="11.7109375" style="38" customWidth="1"/>
    <col min="11039" max="11039" width="12.7109375" style="38" customWidth="1"/>
    <col min="11040" max="11051" width="8.140625" style="38"/>
    <col min="11052" max="11072" width="0" style="38" hidden="1" customWidth="1"/>
    <col min="11073" max="11264" width="8.140625" style="38"/>
    <col min="11265" max="11265" width="6.42578125" style="38" customWidth="1"/>
    <col min="11266" max="11266" width="1.28515625" style="38" customWidth="1"/>
    <col min="11267" max="11268" width="3.28515625" style="38" customWidth="1"/>
    <col min="11269" max="11269" width="13.28515625" style="38" customWidth="1"/>
    <col min="11270" max="11271" width="8.7109375" style="38" customWidth="1"/>
    <col min="11272" max="11272" width="9.7109375" style="38" customWidth="1"/>
    <col min="11273" max="11273" width="5.42578125" style="38" customWidth="1"/>
    <col min="11274" max="11274" width="4" style="38" customWidth="1"/>
    <col min="11275" max="11275" width="8.85546875" style="38" customWidth="1"/>
    <col min="11276" max="11276" width="9.28515625" style="38" customWidth="1"/>
    <col min="11277" max="11278" width="4.7109375" style="38" customWidth="1"/>
    <col min="11279" max="11279" width="1.5703125" style="38" customWidth="1"/>
    <col min="11280" max="11280" width="9.7109375" style="38" customWidth="1"/>
    <col min="11281" max="11281" width="3.28515625" style="38" customWidth="1"/>
    <col min="11282" max="11282" width="1.28515625" style="38" customWidth="1"/>
    <col min="11283" max="11283" width="6.28515625" style="38" customWidth="1"/>
    <col min="11284" max="11292" width="0" style="38" hidden="1" customWidth="1"/>
    <col min="11293" max="11293" width="8.5703125" style="38" customWidth="1"/>
    <col min="11294" max="11294" width="11.7109375" style="38" customWidth="1"/>
    <col min="11295" max="11295" width="12.7109375" style="38" customWidth="1"/>
    <col min="11296" max="11307" width="8.140625" style="38"/>
    <col min="11308" max="11328" width="0" style="38" hidden="1" customWidth="1"/>
    <col min="11329" max="11520" width="8.140625" style="38"/>
    <col min="11521" max="11521" width="6.42578125" style="38" customWidth="1"/>
    <col min="11522" max="11522" width="1.28515625" style="38" customWidth="1"/>
    <col min="11523" max="11524" width="3.28515625" style="38" customWidth="1"/>
    <col min="11525" max="11525" width="13.28515625" style="38" customWidth="1"/>
    <col min="11526" max="11527" width="8.7109375" style="38" customWidth="1"/>
    <col min="11528" max="11528" width="9.7109375" style="38" customWidth="1"/>
    <col min="11529" max="11529" width="5.42578125" style="38" customWidth="1"/>
    <col min="11530" max="11530" width="4" style="38" customWidth="1"/>
    <col min="11531" max="11531" width="8.85546875" style="38" customWidth="1"/>
    <col min="11532" max="11532" width="9.28515625" style="38" customWidth="1"/>
    <col min="11533" max="11534" width="4.7109375" style="38" customWidth="1"/>
    <col min="11535" max="11535" width="1.5703125" style="38" customWidth="1"/>
    <col min="11536" max="11536" width="9.7109375" style="38" customWidth="1"/>
    <col min="11537" max="11537" width="3.28515625" style="38" customWidth="1"/>
    <col min="11538" max="11538" width="1.28515625" style="38" customWidth="1"/>
    <col min="11539" max="11539" width="6.28515625" style="38" customWidth="1"/>
    <col min="11540" max="11548" width="0" style="38" hidden="1" customWidth="1"/>
    <col min="11549" max="11549" width="8.5703125" style="38" customWidth="1"/>
    <col min="11550" max="11550" width="11.7109375" style="38" customWidth="1"/>
    <col min="11551" max="11551" width="12.7109375" style="38" customWidth="1"/>
    <col min="11552" max="11563" width="8.140625" style="38"/>
    <col min="11564" max="11584" width="0" style="38" hidden="1" customWidth="1"/>
    <col min="11585" max="11776" width="8.140625" style="38"/>
    <col min="11777" max="11777" width="6.42578125" style="38" customWidth="1"/>
    <col min="11778" max="11778" width="1.28515625" style="38" customWidth="1"/>
    <col min="11779" max="11780" width="3.28515625" style="38" customWidth="1"/>
    <col min="11781" max="11781" width="13.28515625" style="38" customWidth="1"/>
    <col min="11782" max="11783" width="8.7109375" style="38" customWidth="1"/>
    <col min="11784" max="11784" width="9.7109375" style="38" customWidth="1"/>
    <col min="11785" max="11785" width="5.42578125" style="38" customWidth="1"/>
    <col min="11786" max="11786" width="4" style="38" customWidth="1"/>
    <col min="11787" max="11787" width="8.85546875" style="38" customWidth="1"/>
    <col min="11788" max="11788" width="9.28515625" style="38" customWidth="1"/>
    <col min="11789" max="11790" width="4.7109375" style="38" customWidth="1"/>
    <col min="11791" max="11791" width="1.5703125" style="38" customWidth="1"/>
    <col min="11792" max="11792" width="9.7109375" style="38" customWidth="1"/>
    <col min="11793" max="11793" width="3.28515625" style="38" customWidth="1"/>
    <col min="11794" max="11794" width="1.28515625" style="38" customWidth="1"/>
    <col min="11795" max="11795" width="6.28515625" style="38" customWidth="1"/>
    <col min="11796" max="11804" width="0" style="38" hidden="1" customWidth="1"/>
    <col min="11805" max="11805" width="8.5703125" style="38" customWidth="1"/>
    <col min="11806" max="11806" width="11.7109375" style="38" customWidth="1"/>
    <col min="11807" max="11807" width="12.7109375" style="38" customWidth="1"/>
    <col min="11808" max="11819" width="8.140625" style="38"/>
    <col min="11820" max="11840" width="0" style="38" hidden="1" customWidth="1"/>
    <col min="11841" max="12032" width="8.140625" style="38"/>
    <col min="12033" max="12033" width="6.42578125" style="38" customWidth="1"/>
    <col min="12034" max="12034" width="1.28515625" style="38" customWidth="1"/>
    <col min="12035" max="12036" width="3.28515625" style="38" customWidth="1"/>
    <col min="12037" max="12037" width="13.28515625" style="38" customWidth="1"/>
    <col min="12038" max="12039" width="8.7109375" style="38" customWidth="1"/>
    <col min="12040" max="12040" width="9.7109375" style="38" customWidth="1"/>
    <col min="12041" max="12041" width="5.42578125" style="38" customWidth="1"/>
    <col min="12042" max="12042" width="4" style="38" customWidth="1"/>
    <col min="12043" max="12043" width="8.85546875" style="38" customWidth="1"/>
    <col min="12044" max="12044" width="9.28515625" style="38" customWidth="1"/>
    <col min="12045" max="12046" width="4.7109375" style="38" customWidth="1"/>
    <col min="12047" max="12047" width="1.5703125" style="38" customWidth="1"/>
    <col min="12048" max="12048" width="9.7109375" style="38" customWidth="1"/>
    <col min="12049" max="12049" width="3.28515625" style="38" customWidth="1"/>
    <col min="12050" max="12050" width="1.28515625" style="38" customWidth="1"/>
    <col min="12051" max="12051" width="6.28515625" style="38" customWidth="1"/>
    <col min="12052" max="12060" width="0" style="38" hidden="1" customWidth="1"/>
    <col min="12061" max="12061" width="8.5703125" style="38" customWidth="1"/>
    <col min="12062" max="12062" width="11.7109375" style="38" customWidth="1"/>
    <col min="12063" max="12063" width="12.7109375" style="38" customWidth="1"/>
    <col min="12064" max="12075" width="8.140625" style="38"/>
    <col min="12076" max="12096" width="0" style="38" hidden="1" customWidth="1"/>
    <col min="12097" max="12288" width="8.140625" style="38"/>
    <col min="12289" max="12289" width="6.42578125" style="38" customWidth="1"/>
    <col min="12290" max="12290" width="1.28515625" style="38" customWidth="1"/>
    <col min="12291" max="12292" width="3.28515625" style="38" customWidth="1"/>
    <col min="12293" max="12293" width="13.28515625" style="38" customWidth="1"/>
    <col min="12294" max="12295" width="8.7109375" style="38" customWidth="1"/>
    <col min="12296" max="12296" width="9.7109375" style="38" customWidth="1"/>
    <col min="12297" max="12297" width="5.42578125" style="38" customWidth="1"/>
    <col min="12298" max="12298" width="4" style="38" customWidth="1"/>
    <col min="12299" max="12299" width="8.85546875" style="38" customWidth="1"/>
    <col min="12300" max="12300" width="9.28515625" style="38" customWidth="1"/>
    <col min="12301" max="12302" width="4.7109375" style="38" customWidth="1"/>
    <col min="12303" max="12303" width="1.5703125" style="38" customWidth="1"/>
    <col min="12304" max="12304" width="9.7109375" style="38" customWidth="1"/>
    <col min="12305" max="12305" width="3.28515625" style="38" customWidth="1"/>
    <col min="12306" max="12306" width="1.28515625" style="38" customWidth="1"/>
    <col min="12307" max="12307" width="6.28515625" style="38" customWidth="1"/>
    <col min="12308" max="12316" width="0" style="38" hidden="1" customWidth="1"/>
    <col min="12317" max="12317" width="8.5703125" style="38" customWidth="1"/>
    <col min="12318" max="12318" width="11.7109375" style="38" customWidth="1"/>
    <col min="12319" max="12319" width="12.7109375" style="38" customWidth="1"/>
    <col min="12320" max="12331" width="8.140625" style="38"/>
    <col min="12332" max="12352" width="0" style="38" hidden="1" customWidth="1"/>
    <col min="12353" max="12544" width="8.140625" style="38"/>
    <col min="12545" max="12545" width="6.42578125" style="38" customWidth="1"/>
    <col min="12546" max="12546" width="1.28515625" style="38" customWidth="1"/>
    <col min="12547" max="12548" width="3.28515625" style="38" customWidth="1"/>
    <col min="12549" max="12549" width="13.28515625" style="38" customWidth="1"/>
    <col min="12550" max="12551" width="8.7109375" style="38" customWidth="1"/>
    <col min="12552" max="12552" width="9.7109375" style="38" customWidth="1"/>
    <col min="12553" max="12553" width="5.42578125" style="38" customWidth="1"/>
    <col min="12554" max="12554" width="4" style="38" customWidth="1"/>
    <col min="12555" max="12555" width="8.85546875" style="38" customWidth="1"/>
    <col min="12556" max="12556" width="9.28515625" style="38" customWidth="1"/>
    <col min="12557" max="12558" width="4.7109375" style="38" customWidth="1"/>
    <col min="12559" max="12559" width="1.5703125" style="38" customWidth="1"/>
    <col min="12560" max="12560" width="9.7109375" style="38" customWidth="1"/>
    <col min="12561" max="12561" width="3.28515625" style="38" customWidth="1"/>
    <col min="12562" max="12562" width="1.28515625" style="38" customWidth="1"/>
    <col min="12563" max="12563" width="6.28515625" style="38" customWidth="1"/>
    <col min="12564" max="12572" width="0" style="38" hidden="1" customWidth="1"/>
    <col min="12573" max="12573" width="8.5703125" style="38" customWidth="1"/>
    <col min="12574" max="12574" width="11.7109375" style="38" customWidth="1"/>
    <col min="12575" max="12575" width="12.7109375" style="38" customWidth="1"/>
    <col min="12576" max="12587" width="8.140625" style="38"/>
    <col min="12588" max="12608" width="0" style="38" hidden="1" customWidth="1"/>
    <col min="12609" max="12800" width="8.140625" style="38"/>
    <col min="12801" max="12801" width="6.42578125" style="38" customWidth="1"/>
    <col min="12802" max="12802" width="1.28515625" style="38" customWidth="1"/>
    <col min="12803" max="12804" width="3.28515625" style="38" customWidth="1"/>
    <col min="12805" max="12805" width="13.28515625" style="38" customWidth="1"/>
    <col min="12806" max="12807" width="8.7109375" style="38" customWidth="1"/>
    <col min="12808" max="12808" width="9.7109375" style="38" customWidth="1"/>
    <col min="12809" max="12809" width="5.42578125" style="38" customWidth="1"/>
    <col min="12810" max="12810" width="4" style="38" customWidth="1"/>
    <col min="12811" max="12811" width="8.85546875" style="38" customWidth="1"/>
    <col min="12812" max="12812" width="9.28515625" style="38" customWidth="1"/>
    <col min="12813" max="12814" width="4.7109375" style="38" customWidth="1"/>
    <col min="12815" max="12815" width="1.5703125" style="38" customWidth="1"/>
    <col min="12816" max="12816" width="9.7109375" style="38" customWidth="1"/>
    <col min="12817" max="12817" width="3.28515625" style="38" customWidth="1"/>
    <col min="12818" max="12818" width="1.28515625" style="38" customWidth="1"/>
    <col min="12819" max="12819" width="6.28515625" style="38" customWidth="1"/>
    <col min="12820" max="12828" width="0" style="38" hidden="1" customWidth="1"/>
    <col min="12829" max="12829" width="8.5703125" style="38" customWidth="1"/>
    <col min="12830" max="12830" width="11.7109375" style="38" customWidth="1"/>
    <col min="12831" max="12831" width="12.7109375" style="38" customWidth="1"/>
    <col min="12832" max="12843" width="8.140625" style="38"/>
    <col min="12844" max="12864" width="0" style="38" hidden="1" customWidth="1"/>
    <col min="12865" max="13056" width="8.140625" style="38"/>
    <col min="13057" max="13057" width="6.42578125" style="38" customWidth="1"/>
    <col min="13058" max="13058" width="1.28515625" style="38" customWidth="1"/>
    <col min="13059" max="13060" width="3.28515625" style="38" customWidth="1"/>
    <col min="13061" max="13061" width="13.28515625" style="38" customWidth="1"/>
    <col min="13062" max="13063" width="8.7109375" style="38" customWidth="1"/>
    <col min="13064" max="13064" width="9.7109375" style="38" customWidth="1"/>
    <col min="13065" max="13065" width="5.42578125" style="38" customWidth="1"/>
    <col min="13066" max="13066" width="4" style="38" customWidth="1"/>
    <col min="13067" max="13067" width="8.85546875" style="38" customWidth="1"/>
    <col min="13068" max="13068" width="9.28515625" style="38" customWidth="1"/>
    <col min="13069" max="13070" width="4.7109375" style="38" customWidth="1"/>
    <col min="13071" max="13071" width="1.5703125" style="38" customWidth="1"/>
    <col min="13072" max="13072" width="9.7109375" style="38" customWidth="1"/>
    <col min="13073" max="13073" width="3.28515625" style="38" customWidth="1"/>
    <col min="13074" max="13074" width="1.28515625" style="38" customWidth="1"/>
    <col min="13075" max="13075" width="6.28515625" style="38" customWidth="1"/>
    <col min="13076" max="13084" width="0" style="38" hidden="1" customWidth="1"/>
    <col min="13085" max="13085" width="8.5703125" style="38" customWidth="1"/>
    <col min="13086" max="13086" width="11.7109375" style="38" customWidth="1"/>
    <col min="13087" max="13087" width="12.7109375" style="38" customWidth="1"/>
    <col min="13088" max="13099" width="8.140625" style="38"/>
    <col min="13100" max="13120" width="0" style="38" hidden="1" customWidth="1"/>
    <col min="13121" max="13312" width="8.140625" style="38"/>
    <col min="13313" max="13313" width="6.42578125" style="38" customWidth="1"/>
    <col min="13314" max="13314" width="1.28515625" style="38" customWidth="1"/>
    <col min="13315" max="13316" width="3.28515625" style="38" customWidth="1"/>
    <col min="13317" max="13317" width="13.28515625" style="38" customWidth="1"/>
    <col min="13318" max="13319" width="8.7109375" style="38" customWidth="1"/>
    <col min="13320" max="13320" width="9.7109375" style="38" customWidth="1"/>
    <col min="13321" max="13321" width="5.42578125" style="38" customWidth="1"/>
    <col min="13322" max="13322" width="4" style="38" customWidth="1"/>
    <col min="13323" max="13323" width="8.85546875" style="38" customWidth="1"/>
    <col min="13324" max="13324" width="9.28515625" style="38" customWidth="1"/>
    <col min="13325" max="13326" width="4.7109375" style="38" customWidth="1"/>
    <col min="13327" max="13327" width="1.5703125" style="38" customWidth="1"/>
    <col min="13328" max="13328" width="9.7109375" style="38" customWidth="1"/>
    <col min="13329" max="13329" width="3.28515625" style="38" customWidth="1"/>
    <col min="13330" max="13330" width="1.28515625" style="38" customWidth="1"/>
    <col min="13331" max="13331" width="6.28515625" style="38" customWidth="1"/>
    <col min="13332" max="13340" width="0" style="38" hidden="1" customWidth="1"/>
    <col min="13341" max="13341" width="8.5703125" style="38" customWidth="1"/>
    <col min="13342" max="13342" width="11.7109375" style="38" customWidth="1"/>
    <col min="13343" max="13343" width="12.7109375" style="38" customWidth="1"/>
    <col min="13344" max="13355" width="8.140625" style="38"/>
    <col min="13356" max="13376" width="0" style="38" hidden="1" customWidth="1"/>
    <col min="13377" max="13568" width="8.140625" style="38"/>
    <col min="13569" max="13569" width="6.42578125" style="38" customWidth="1"/>
    <col min="13570" max="13570" width="1.28515625" style="38" customWidth="1"/>
    <col min="13571" max="13572" width="3.28515625" style="38" customWidth="1"/>
    <col min="13573" max="13573" width="13.28515625" style="38" customWidth="1"/>
    <col min="13574" max="13575" width="8.7109375" style="38" customWidth="1"/>
    <col min="13576" max="13576" width="9.7109375" style="38" customWidth="1"/>
    <col min="13577" max="13577" width="5.42578125" style="38" customWidth="1"/>
    <col min="13578" max="13578" width="4" style="38" customWidth="1"/>
    <col min="13579" max="13579" width="8.85546875" style="38" customWidth="1"/>
    <col min="13580" max="13580" width="9.28515625" style="38" customWidth="1"/>
    <col min="13581" max="13582" width="4.7109375" style="38" customWidth="1"/>
    <col min="13583" max="13583" width="1.5703125" style="38" customWidth="1"/>
    <col min="13584" max="13584" width="9.7109375" style="38" customWidth="1"/>
    <col min="13585" max="13585" width="3.28515625" style="38" customWidth="1"/>
    <col min="13586" max="13586" width="1.28515625" style="38" customWidth="1"/>
    <col min="13587" max="13587" width="6.28515625" style="38" customWidth="1"/>
    <col min="13588" max="13596" width="0" style="38" hidden="1" customWidth="1"/>
    <col min="13597" max="13597" width="8.5703125" style="38" customWidth="1"/>
    <col min="13598" max="13598" width="11.7109375" style="38" customWidth="1"/>
    <col min="13599" max="13599" width="12.7109375" style="38" customWidth="1"/>
    <col min="13600" max="13611" width="8.140625" style="38"/>
    <col min="13612" max="13632" width="0" style="38" hidden="1" customWidth="1"/>
    <col min="13633" max="13824" width="8.140625" style="38"/>
    <col min="13825" max="13825" width="6.42578125" style="38" customWidth="1"/>
    <col min="13826" max="13826" width="1.28515625" style="38" customWidth="1"/>
    <col min="13827" max="13828" width="3.28515625" style="38" customWidth="1"/>
    <col min="13829" max="13829" width="13.28515625" style="38" customWidth="1"/>
    <col min="13830" max="13831" width="8.7109375" style="38" customWidth="1"/>
    <col min="13832" max="13832" width="9.7109375" style="38" customWidth="1"/>
    <col min="13833" max="13833" width="5.42578125" style="38" customWidth="1"/>
    <col min="13834" max="13834" width="4" style="38" customWidth="1"/>
    <col min="13835" max="13835" width="8.85546875" style="38" customWidth="1"/>
    <col min="13836" max="13836" width="9.28515625" style="38" customWidth="1"/>
    <col min="13837" max="13838" width="4.7109375" style="38" customWidth="1"/>
    <col min="13839" max="13839" width="1.5703125" style="38" customWidth="1"/>
    <col min="13840" max="13840" width="9.7109375" style="38" customWidth="1"/>
    <col min="13841" max="13841" width="3.28515625" style="38" customWidth="1"/>
    <col min="13842" max="13842" width="1.28515625" style="38" customWidth="1"/>
    <col min="13843" max="13843" width="6.28515625" style="38" customWidth="1"/>
    <col min="13844" max="13852" width="0" style="38" hidden="1" customWidth="1"/>
    <col min="13853" max="13853" width="8.5703125" style="38" customWidth="1"/>
    <col min="13854" max="13854" width="11.7109375" style="38" customWidth="1"/>
    <col min="13855" max="13855" width="12.7109375" style="38" customWidth="1"/>
    <col min="13856" max="13867" width="8.140625" style="38"/>
    <col min="13868" max="13888" width="0" style="38" hidden="1" customWidth="1"/>
    <col min="13889" max="14080" width="8.140625" style="38"/>
    <col min="14081" max="14081" width="6.42578125" style="38" customWidth="1"/>
    <col min="14082" max="14082" width="1.28515625" style="38" customWidth="1"/>
    <col min="14083" max="14084" width="3.28515625" style="38" customWidth="1"/>
    <col min="14085" max="14085" width="13.28515625" style="38" customWidth="1"/>
    <col min="14086" max="14087" width="8.7109375" style="38" customWidth="1"/>
    <col min="14088" max="14088" width="9.7109375" style="38" customWidth="1"/>
    <col min="14089" max="14089" width="5.42578125" style="38" customWidth="1"/>
    <col min="14090" max="14090" width="4" style="38" customWidth="1"/>
    <col min="14091" max="14091" width="8.85546875" style="38" customWidth="1"/>
    <col min="14092" max="14092" width="9.28515625" style="38" customWidth="1"/>
    <col min="14093" max="14094" width="4.7109375" style="38" customWidth="1"/>
    <col min="14095" max="14095" width="1.5703125" style="38" customWidth="1"/>
    <col min="14096" max="14096" width="9.7109375" style="38" customWidth="1"/>
    <col min="14097" max="14097" width="3.28515625" style="38" customWidth="1"/>
    <col min="14098" max="14098" width="1.28515625" style="38" customWidth="1"/>
    <col min="14099" max="14099" width="6.28515625" style="38" customWidth="1"/>
    <col min="14100" max="14108" width="0" style="38" hidden="1" customWidth="1"/>
    <col min="14109" max="14109" width="8.5703125" style="38" customWidth="1"/>
    <col min="14110" max="14110" width="11.7109375" style="38" customWidth="1"/>
    <col min="14111" max="14111" width="12.7109375" style="38" customWidth="1"/>
    <col min="14112" max="14123" width="8.140625" style="38"/>
    <col min="14124" max="14144" width="0" style="38" hidden="1" customWidth="1"/>
    <col min="14145" max="14336" width="8.140625" style="38"/>
    <col min="14337" max="14337" width="6.42578125" style="38" customWidth="1"/>
    <col min="14338" max="14338" width="1.28515625" style="38" customWidth="1"/>
    <col min="14339" max="14340" width="3.28515625" style="38" customWidth="1"/>
    <col min="14341" max="14341" width="13.28515625" style="38" customWidth="1"/>
    <col min="14342" max="14343" width="8.7109375" style="38" customWidth="1"/>
    <col min="14344" max="14344" width="9.7109375" style="38" customWidth="1"/>
    <col min="14345" max="14345" width="5.42578125" style="38" customWidth="1"/>
    <col min="14346" max="14346" width="4" style="38" customWidth="1"/>
    <col min="14347" max="14347" width="8.85546875" style="38" customWidth="1"/>
    <col min="14348" max="14348" width="9.28515625" style="38" customWidth="1"/>
    <col min="14349" max="14350" width="4.7109375" style="38" customWidth="1"/>
    <col min="14351" max="14351" width="1.5703125" style="38" customWidth="1"/>
    <col min="14352" max="14352" width="9.7109375" style="38" customWidth="1"/>
    <col min="14353" max="14353" width="3.28515625" style="38" customWidth="1"/>
    <col min="14354" max="14354" width="1.28515625" style="38" customWidth="1"/>
    <col min="14355" max="14355" width="6.28515625" style="38" customWidth="1"/>
    <col min="14356" max="14364" width="0" style="38" hidden="1" customWidth="1"/>
    <col min="14365" max="14365" width="8.5703125" style="38" customWidth="1"/>
    <col min="14366" max="14366" width="11.7109375" style="38" customWidth="1"/>
    <col min="14367" max="14367" width="12.7109375" style="38" customWidth="1"/>
    <col min="14368" max="14379" width="8.140625" style="38"/>
    <col min="14380" max="14400" width="0" style="38" hidden="1" customWidth="1"/>
    <col min="14401" max="14592" width="8.140625" style="38"/>
    <col min="14593" max="14593" width="6.42578125" style="38" customWidth="1"/>
    <col min="14594" max="14594" width="1.28515625" style="38" customWidth="1"/>
    <col min="14595" max="14596" width="3.28515625" style="38" customWidth="1"/>
    <col min="14597" max="14597" width="13.28515625" style="38" customWidth="1"/>
    <col min="14598" max="14599" width="8.7109375" style="38" customWidth="1"/>
    <col min="14600" max="14600" width="9.7109375" style="38" customWidth="1"/>
    <col min="14601" max="14601" width="5.42578125" style="38" customWidth="1"/>
    <col min="14602" max="14602" width="4" style="38" customWidth="1"/>
    <col min="14603" max="14603" width="8.85546875" style="38" customWidth="1"/>
    <col min="14604" max="14604" width="9.28515625" style="38" customWidth="1"/>
    <col min="14605" max="14606" width="4.7109375" style="38" customWidth="1"/>
    <col min="14607" max="14607" width="1.5703125" style="38" customWidth="1"/>
    <col min="14608" max="14608" width="9.7109375" style="38" customWidth="1"/>
    <col min="14609" max="14609" width="3.28515625" style="38" customWidth="1"/>
    <col min="14610" max="14610" width="1.28515625" style="38" customWidth="1"/>
    <col min="14611" max="14611" width="6.28515625" style="38" customWidth="1"/>
    <col min="14612" max="14620" width="0" style="38" hidden="1" customWidth="1"/>
    <col min="14621" max="14621" width="8.5703125" style="38" customWidth="1"/>
    <col min="14622" max="14622" width="11.7109375" style="38" customWidth="1"/>
    <col min="14623" max="14623" width="12.7109375" style="38" customWidth="1"/>
    <col min="14624" max="14635" width="8.140625" style="38"/>
    <col min="14636" max="14656" width="0" style="38" hidden="1" customWidth="1"/>
    <col min="14657" max="14848" width="8.140625" style="38"/>
    <col min="14849" max="14849" width="6.42578125" style="38" customWidth="1"/>
    <col min="14850" max="14850" width="1.28515625" style="38" customWidth="1"/>
    <col min="14851" max="14852" width="3.28515625" style="38" customWidth="1"/>
    <col min="14853" max="14853" width="13.28515625" style="38" customWidth="1"/>
    <col min="14854" max="14855" width="8.7109375" style="38" customWidth="1"/>
    <col min="14856" max="14856" width="9.7109375" style="38" customWidth="1"/>
    <col min="14857" max="14857" width="5.42578125" style="38" customWidth="1"/>
    <col min="14858" max="14858" width="4" style="38" customWidth="1"/>
    <col min="14859" max="14859" width="8.85546875" style="38" customWidth="1"/>
    <col min="14860" max="14860" width="9.28515625" style="38" customWidth="1"/>
    <col min="14861" max="14862" width="4.7109375" style="38" customWidth="1"/>
    <col min="14863" max="14863" width="1.5703125" style="38" customWidth="1"/>
    <col min="14864" max="14864" width="9.7109375" style="38" customWidth="1"/>
    <col min="14865" max="14865" width="3.28515625" style="38" customWidth="1"/>
    <col min="14866" max="14866" width="1.28515625" style="38" customWidth="1"/>
    <col min="14867" max="14867" width="6.28515625" style="38" customWidth="1"/>
    <col min="14868" max="14876" width="0" style="38" hidden="1" customWidth="1"/>
    <col min="14877" max="14877" width="8.5703125" style="38" customWidth="1"/>
    <col min="14878" max="14878" width="11.7109375" style="38" customWidth="1"/>
    <col min="14879" max="14879" width="12.7109375" style="38" customWidth="1"/>
    <col min="14880" max="14891" width="8.140625" style="38"/>
    <col min="14892" max="14912" width="0" style="38" hidden="1" customWidth="1"/>
    <col min="14913" max="15104" width="8.140625" style="38"/>
    <col min="15105" max="15105" width="6.42578125" style="38" customWidth="1"/>
    <col min="15106" max="15106" width="1.28515625" style="38" customWidth="1"/>
    <col min="15107" max="15108" width="3.28515625" style="38" customWidth="1"/>
    <col min="15109" max="15109" width="13.28515625" style="38" customWidth="1"/>
    <col min="15110" max="15111" width="8.7109375" style="38" customWidth="1"/>
    <col min="15112" max="15112" width="9.7109375" style="38" customWidth="1"/>
    <col min="15113" max="15113" width="5.42578125" style="38" customWidth="1"/>
    <col min="15114" max="15114" width="4" style="38" customWidth="1"/>
    <col min="15115" max="15115" width="8.85546875" style="38" customWidth="1"/>
    <col min="15116" max="15116" width="9.28515625" style="38" customWidth="1"/>
    <col min="15117" max="15118" width="4.7109375" style="38" customWidth="1"/>
    <col min="15119" max="15119" width="1.5703125" style="38" customWidth="1"/>
    <col min="15120" max="15120" width="9.7109375" style="38" customWidth="1"/>
    <col min="15121" max="15121" width="3.28515625" style="38" customWidth="1"/>
    <col min="15122" max="15122" width="1.28515625" style="38" customWidth="1"/>
    <col min="15123" max="15123" width="6.28515625" style="38" customWidth="1"/>
    <col min="15124" max="15132" width="0" style="38" hidden="1" customWidth="1"/>
    <col min="15133" max="15133" width="8.5703125" style="38" customWidth="1"/>
    <col min="15134" max="15134" width="11.7109375" style="38" customWidth="1"/>
    <col min="15135" max="15135" width="12.7109375" style="38" customWidth="1"/>
    <col min="15136" max="15147" width="8.140625" style="38"/>
    <col min="15148" max="15168" width="0" style="38" hidden="1" customWidth="1"/>
    <col min="15169" max="15360" width="8.140625" style="38"/>
    <col min="15361" max="15361" width="6.42578125" style="38" customWidth="1"/>
    <col min="15362" max="15362" width="1.28515625" style="38" customWidth="1"/>
    <col min="15363" max="15364" width="3.28515625" style="38" customWidth="1"/>
    <col min="15365" max="15365" width="13.28515625" style="38" customWidth="1"/>
    <col min="15366" max="15367" width="8.7109375" style="38" customWidth="1"/>
    <col min="15368" max="15368" width="9.7109375" style="38" customWidth="1"/>
    <col min="15369" max="15369" width="5.42578125" style="38" customWidth="1"/>
    <col min="15370" max="15370" width="4" style="38" customWidth="1"/>
    <col min="15371" max="15371" width="8.85546875" style="38" customWidth="1"/>
    <col min="15372" max="15372" width="9.28515625" style="38" customWidth="1"/>
    <col min="15373" max="15374" width="4.7109375" style="38" customWidth="1"/>
    <col min="15375" max="15375" width="1.5703125" style="38" customWidth="1"/>
    <col min="15376" max="15376" width="9.7109375" style="38" customWidth="1"/>
    <col min="15377" max="15377" width="3.28515625" style="38" customWidth="1"/>
    <col min="15378" max="15378" width="1.28515625" style="38" customWidth="1"/>
    <col min="15379" max="15379" width="6.28515625" style="38" customWidth="1"/>
    <col min="15380" max="15388" width="0" style="38" hidden="1" customWidth="1"/>
    <col min="15389" max="15389" width="8.5703125" style="38" customWidth="1"/>
    <col min="15390" max="15390" width="11.7109375" style="38" customWidth="1"/>
    <col min="15391" max="15391" width="12.7109375" style="38" customWidth="1"/>
    <col min="15392" max="15403" width="8.140625" style="38"/>
    <col min="15404" max="15424" width="0" style="38" hidden="1" customWidth="1"/>
    <col min="15425" max="15616" width="8.140625" style="38"/>
    <col min="15617" max="15617" width="6.42578125" style="38" customWidth="1"/>
    <col min="15618" max="15618" width="1.28515625" style="38" customWidth="1"/>
    <col min="15619" max="15620" width="3.28515625" style="38" customWidth="1"/>
    <col min="15621" max="15621" width="13.28515625" style="38" customWidth="1"/>
    <col min="15622" max="15623" width="8.7109375" style="38" customWidth="1"/>
    <col min="15624" max="15624" width="9.7109375" style="38" customWidth="1"/>
    <col min="15625" max="15625" width="5.42578125" style="38" customWidth="1"/>
    <col min="15626" max="15626" width="4" style="38" customWidth="1"/>
    <col min="15627" max="15627" width="8.85546875" style="38" customWidth="1"/>
    <col min="15628" max="15628" width="9.28515625" style="38" customWidth="1"/>
    <col min="15629" max="15630" width="4.7109375" style="38" customWidth="1"/>
    <col min="15631" max="15631" width="1.5703125" style="38" customWidth="1"/>
    <col min="15632" max="15632" width="9.7109375" style="38" customWidth="1"/>
    <col min="15633" max="15633" width="3.28515625" style="38" customWidth="1"/>
    <col min="15634" max="15634" width="1.28515625" style="38" customWidth="1"/>
    <col min="15635" max="15635" width="6.28515625" style="38" customWidth="1"/>
    <col min="15636" max="15644" width="0" style="38" hidden="1" customWidth="1"/>
    <col min="15645" max="15645" width="8.5703125" style="38" customWidth="1"/>
    <col min="15646" max="15646" width="11.7109375" style="38" customWidth="1"/>
    <col min="15647" max="15647" width="12.7109375" style="38" customWidth="1"/>
    <col min="15648" max="15659" width="8.140625" style="38"/>
    <col min="15660" max="15680" width="0" style="38" hidden="1" customWidth="1"/>
    <col min="15681" max="15872" width="8.140625" style="38"/>
    <col min="15873" max="15873" width="6.42578125" style="38" customWidth="1"/>
    <col min="15874" max="15874" width="1.28515625" style="38" customWidth="1"/>
    <col min="15875" max="15876" width="3.28515625" style="38" customWidth="1"/>
    <col min="15877" max="15877" width="13.28515625" style="38" customWidth="1"/>
    <col min="15878" max="15879" width="8.7109375" style="38" customWidth="1"/>
    <col min="15880" max="15880" width="9.7109375" style="38" customWidth="1"/>
    <col min="15881" max="15881" width="5.42578125" style="38" customWidth="1"/>
    <col min="15882" max="15882" width="4" style="38" customWidth="1"/>
    <col min="15883" max="15883" width="8.85546875" style="38" customWidth="1"/>
    <col min="15884" max="15884" width="9.28515625" style="38" customWidth="1"/>
    <col min="15885" max="15886" width="4.7109375" style="38" customWidth="1"/>
    <col min="15887" max="15887" width="1.5703125" style="38" customWidth="1"/>
    <col min="15888" max="15888" width="9.7109375" style="38" customWidth="1"/>
    <col min="15889" max="15889" width="3.28515625" style="38" customWidth="1"/>
    <col min="15890" max="15890" width="1.28515625" style="38" customWidth="1"/>
    <col min="15891" max="15891" width="6.28515625" style="38" customWidth="1"/>
    <col min="15892" max="15900" width="0" style="38" hidden="1" customWidth="1"/>
    <col min="15901" max="15901" width="8.5703125" style="38" customWidth="1"/>
    <col min="15902" max="15902" width="11.7109375" style="38" customWidth="1"/>
    <col min="15903" max="15903" width="12.7109375" style="38" customWidth="1"/>
    <col min="15904" max="15915" width="8.140625" style="38"/>
    <col min="15916" max="15936" width="0" style="38" hidden="1" customWidth="1"/>
    <col min="15937" max="16128" width="8.140625" style="38"/>
    <col min="16129" max="16129" width="6.42578125" style="38" customWidth="1"/>
    <col min="16130" max="16130" width="1.28515625" style="38" customWidth="1"/>
    <col min="16131" max="16132" width="3.28515625" style="38" customWidth="1"/>
    <col min="16133" max="16133" width="13.28515625" style="38" customWidth="1"/>
    <col min="16134" max="16135" width="8.7109375" style="38" customWidth="1"/>
    <col min="16136" max="16136" width="9.7109375" style="38" customWidth="1"/>
    <col min="16137" max="16137" width="5.42578125" style="38" customWidth="1"/>
    <col min="16138" max="16138" width="4" style="38" customWidth="1"/>
    <col min="16139" max="16139" width="8.85546875" style="38" customWidth="1"/>
    <col min="16140" max="16140" width="9.28515625" style="38" customWidth="1"/>
    <col min="16141" max="16142" width="4.7109375" style="38" customWidth="1"/>
    <col min="16143" max="16143" width="1.5703125" style="38" customWidth="1"/>
    <col min="16144" max="16144" width="9.7109375" style="38" customWidth="1"/>
    <col min="16145" max="16145" width="3.28515625" style="38" customWidth="1"/>
    <col min="16146" max="16146" width="1.28515625" style="38" customWidth="1"/>
    <col min="16147" max="16147" width="6.28515625" style="38" customWidth="1"/>
    <col min="16148" max="16156" width="0" style="38" hidden="1" customWidth="1"/>
    <col min="16157" max="16157" width="8.5703125" style="38" customWidth="1"/>
    <col min="16158" max="16158" width="11.7109375" style="38" customWidth="1"/>
    <col min="16159" max="16159" width="12.7109375" style="38" customWidth="1"/>
    <col min="16160" max="16171" width="8.140625" style="38"/>
    <col min="16172" max="16192" width="0" style="38" hidden="1" customWidth="1"/>
    <col min="16193" max="16384" width="8.140625" style="38"/>
  </cols>
  <sheetData>
    <row r="1" spans="1:46" s="30" customFormat="1" ht="22.5" customHeight="1" x14ac:dyDescent="0.25">
      <c r="A1" s="26"/>
      <c r="B1" s="27"/>
      <c r="C1" s="27"/>
      <c r="D1" s="27" t="s">
        <v>28</v>
      </c>
      <c r="E1" s="27"/>
      <c r="F1" s="28" t="s">
        <v>29</v>
      </c>
      <c r="G1" s="28"/>
      <c r="H1" s="186" t="s">
        <v>30</v>
      </c>
      <c r="I1" s="186"/>
      <c r="J1" s="186"/>
      <c r="K1" s="186"/>
      <c r="L1" s="28" t="s">
        <v>31</v>
      </c>
      <c r="M1" s="27"/>
      <c r="N1" s="27"/>
      <c r="O1" s="27" t="s">
        <v>32</v>
      </c>
      <c r="P1" s="27"/>
      <c r="Q1" s="27"/>
      <c r="R1" s="27"/>
      <c r="S1" s="29" t="s">
        <v>33</v>
      </c>
      <c r="T1" s="29"/>
      <c r="U1" s="26"/>
      <c r="V1" s="26"/>
    </row>
    <row r="2" spans="1:46" s="31" customFormat="1" ht="37.5" customHeight="1" x14ac:dyDescent="0.25">
      <c r="C2" s="187" t="s">
        <v>34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S2" s="188" t="s">
        <v>35</v>
      </c>
      <c r="T2" s="188"/>
      <c r="U2" s="188"/>
      <c r="V2" s="188"/>
      <c r="W2" s="188"/>
      <c r="X2" s="188"/>
      <c r="Y2" s="188"/>
      <c r="Z2" s="188"/>
      <c r="AA2" s="188"/>
      <c r="AB2" s="188"/>
      <c r="AC2" s="188"/>
      <c r="AT2" s="31" t="s">
        <v>36</v>
      </c>
    </row>
    <row r="3" spans="1:46" s="31" customFormat="1" ht="7.5" customHeight="1" x14ac:dyDescent="0.25"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AT3" s="31" t="s">
        <v>37</v>
      </c>
    </row>
    <row r="4" spans="1:46" s="31" customFormat="1" ht="37.5" customHeight="1" x14ac:dyDescent="0.25">
      <c r="B4" s="35"/>
      <c r="C4" s="175" t="s">
        <v>38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36"/>
      <c r="T4" s="37" t="s">
        <v>39</v>
      </c>
      <c r="AT4" s="31" t="s">
        <v>40</v>
      </c>
    </row>
    <row r="5" spans="1:46" s="31" customFormat="1" ht="7.5" customHeight="1" x14ac:dyDescent="0.25">
      <c r="B5" s="35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6"/>
    </row>
    <row r="6" spans="1:46" s="31" customFormat="1" ht="26.25" customHeight="1" x14ac:dyDescent="0.25">
      <c r="B6" s="35"/>
      <c r="C6" s="38"/>
      <c r="D6" s="39" t="s">
        <v>41</v>
      </c>
      <c r="E6" s="38"/>
      <c r="F6" s="176" t="str">
        <f>'[1]Rekapitulácia stavby'!$K$6</f>
        <v>ZŠ Hladovka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38"/>
      <c r="R6" s="36"/>
    </row>
    <row r="7" spans="1:46" s="40" customFormat="1" ht="33.75" customHeight="1" x14ac:dyDescent="0.25">
      <c r="B7" s="41"/>
      <c r="D7" s="42" t="s">
        <v>42</v>
      </c>
      <c r="F7" s="189" t="s">
        <v>43</v>
      </c>
      <c r="G7" s="189"/>
      <c r="H7" s="189"/>
      <c r="I7" s="189"/>
      <c r="J7" s="189"/>
      <c r="K7" s="189"/>
      <c r="L7" s="189"/>
      <c r="M7" s="189"/>
      <c r="N7" s="189"/>
      <c r="O7" s="189"/>
      <c r="P7" s="189"/>
      <c r="R7" s="43"/>
    </row>
    <row r="8" spans="1:46" s="40" customFormat="1" ht="15" customHeight="1" x14ac:dyDescent="0.25">
      <c r="B8" s="41"/>
      <c r="D8" s="39" t="s">
        <v>44</v>
      </c>
      <c r="F8" s="39"/>
      <c r="M8" s="39" t="s">
        <v>45</v>
      </c>
      <c r="O8" s="39"/>
      <c r="R8" s="43"/>
    </row>
    <row r="9" spans="1:46" s="40" customFormat="1" ht="15" customHeight="1" x14ac:dyDescent="0.25">
      <c r="B9" s="41"/>
      <c r="D9" s="39" t="s">
        <v>26</v>
      </c>
      <c r="F9" s="39" t="s">
        <v>46</v>
      </c>
      <c r="M9" s="39" t="s">
        <v>27</v>
      </c>
      <c r="O9" s="178"/>
      <c r="P9" s="178"/>
      <c r="R9" s="43"/>
    </row>
    <row r="10" spans="1:46" s="40" customFormat="1" ht="12" customHeight="1" x14ac:dyDescent="0.25">
      <c r="B10" s="41"/>
      <c r="R10" s="43"/>
    </row>
    <row r="11" spans="1:46" s="40" customFormat="1" ht="15" customHeight="1" x14ac:dyDescent="0.25">
      <c r="B11" s="41"/>
      <c r="D11" s="39" t="s">
        <v>47</v>
      </c>
      <c r="M11" s="39" t="s">
        <v>48</v>
      </c>
      <c r="O11" s="44"/>
      <c r="P11" s="44"/>
      <c r="R11" s="43"/>
    </row>
    <row r="12" spans="1:46" s="40" customFormat="1" ht="18.75" customHeight="1" x14ac:dyDescent="0.25">
      <c r="B12" s="41"/>
      <c r="E12" s="39" t="s">
        <v>49</v>
      </c>
      <c r="M12" s="39" t="s">
        <v>50</v>
      </c>
      <c r="O12" s="44"/>
      <c r="P12" s="44"/>
      <c r="R12" s="43"/>
    </row>
    <row r="13" spans="1:46" s="40" customFormat="1" ht="7.5" customHeight="1" x14ac:dyDescent="0.25">
      <c r="B13" s="41"/>
      <c r="R13" s="43"/>
    </row>
    <row r="14" spans="1:46" s="40" customFormat="1" ht="15" customHeight="1" x14ac:dyDescent="0.25">
      <c r="B14" s="41"/>
      <c r="D14" s="39" t="s">
        <v>51</v>
      </c>
      <c r="M14" s="39" t="s">
        <v>8</v>
      </c>
      <c r="O14" s="169" t="str">
        <f>IF('[1]Rekapitulácia stavby'!$AN$13="","",'[1]Rekapitulácia stavby'!$AN$13)</f>
        <v/>
      </c>
      <c r="P14" s="169"/>
      <c r="R14" s="43"/>
    </row>
    <row r="15" spans="1:46" s="40" customFormat="1" ht="18.75" customHeight="1" x14ac:dyDescent="0.25">
      <c r="B15" s="41"/>
      <c r="E15" s="39" t="str">
        <f>IF('[1]Rekapitulácia stavby'!$E$14="","",'[1]Rekapitulácia stavby'!$E$14)</f>
        <v xml:space="preserve"> </v>
      </c>
      <c r="M15" s="39" t="s">
        <v>52</v>
      </c>
      <c r="O15" s="169" t="str">
        <f>IF('[1]Rekapitulácia stavby'!$AN$14="","",'[1]Rekapitulácia stavby'!$AN$14)</f>
        <v/>
      </c>
      <c r="P15" s="169"/>
      <c r="R15" s="43"/>
    </row>
    <row r="16" spans="1:46" s="40" customFormat="1" ht="7.5" customHeight="1" x14ac:dyDescent="0.25">
      <c r="B16" s="41"/>
      <c r="R16" s="43"/>
    </row>
    <row r="17" spans="2:18" s="40" customFormat="1" ht="15" customHeight="1" x14ac:dyDescent="0.25">
      <c r="B17" s="41"/>
      <c r="D17" s="39" t="s">
        <v>53</v>
      </c>
      <c r="M17" s="45" t="s">
        <v>54</v>
      </c>
      <c r="O17" s="44"/>
      <c r="P17" s="44"/>
      <c r="R17" s="43"/>
    </row>
    <row r="18" spans="2:18" s="40" customFormat="1" ht="18.75" customHeight="1" x14ac:dyDescent="0.25">
      <c r="B18" s="41"/>
      <c r="E18" s="39"/>
      <c r="M18" s="46" t="s">
        <v>55</v>
      </c>
      <c r="O18" s="44"/>
      <c r="P18" s="44"/>
      <c r="R18" s="43"/>
    </row>
    <row r="19" spans="2:18" s="40" customFormat="1" ht="7.5" customHeight="1" x14ac:dyDescent="0.25">
      <c r="B19" s="41"/>
      <c r="M19" s="31"/>
      <c r="N19" s="31"/>
      <c r="O19" s="31"/>
      <c r="P19" s="31"/>
      <c r="R19" s="43"/>
    </row>
    <row r="20" spans="2:18" s="40" customFormat="1" ht="15" customHeight="1" x14ac:dyDescent="0.25">
      <c r="B20" s="41"/>
      <c r="D20" s="39" t="s">
        <v>56</v>
      </c>
      <c r="M20" s="45" t="s">
        <v>54</v>
      </c>
      <c r="O20" s="44"/>
      <c r="P20" s="44"/>
      <c r="R20" s="43"/>
    </row>
    <row r="21" spans="2:18" s="40" customFormat="1" ht="18.75" customHeight="1" x14ac:dyDescent="0.25">
      <c r="B21" s="41"/>
      <c r="E21" s="39"/>
      <c r="M21" s="46" t="s">
        <v>55</v>
      </c>
      <c r="O21" s="44"/>
      <c r="P21" s="44"/>
      <c r="R21" s="43"/>
    </row>
    <row r="22" spans="2:18" s="40" customFormat="1" ht="7.5" customHeight="1" x14ac:dyDescent="0.25">
      <c r="B22" s="41"/>
      <c r="R22" s="43"/>
    </row>
    <row r="23" spans="2:18" s="40" customFormat="1" ht="15" customHeight="1" x14ac:dyDescent="0.25">
      <c r="B23" s="41"/>
      <c r="D23" s="39" t="s">
        <v>57</v>
      </c>
      <c r="R23" s="43"/>
    </row>
    <row r="24" spans="2:18" s="48" customFormat="1" ht="15.75" customHeight="1" x14ac:dyDescent="0.25">
      <c r="B24" s="47"/>
      <c r="E24" s="176"/>
      <c r="F24" s="176"/>
      <c r="G24" s="176"/>
      <c r="H24" s="176"/>
      <c r="I24" s="176"/>
      <c r="J24" s="176"/>
      <c r="K24" s="176"/>
      <c r="L24" s="176"/>
      <c r="R24" s="49"/>
    </row>
    <row r="25" spans="2:18" s="40" customFormat="1" ht="7.5" customHeight="1" x14ac:dyDescent="0.25">
      <c r="B25" s="41"/>
      <c r="R25" s="43"/>
    </row>
    <row r="26" spans="2:18" s="40" customFormat="1" ht="7.5" customHeight="1" x14ac:dyDescent="0.25">
      <c r="B26" s="41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R26" s="43"/>
    </row>
    <row r="27" spans="2:18" s="40" customFormat="1" ht="15" customHeight="1" x14ac:dyDescent="0.25">
      <c r="B27" s="41"/>
      <c r="D27" s="51" t="s">
        <v>58</v>
      </c>
      <c r="M27" s="179">
        <f>$N$88</f>
        <v>0</v>
      </c>
      <c r="N27" s="179"/>
      <c r="O27" s="179"/>
      <c r="P27" s="179"/>
      <c r="R27" s="43"/>
    </row>
    <row r="28" spans="2:18" s="40" customFormat="1" ht="15" customHeight="1" x14ac:dyDescent="0.25">
      <c r="B28" s="41"/>
      <c r="D28" s="51" t="s">
        <v>59</v>
      </c>
      <c r="M28" s="179">
        <f>$N$118</f>
        <v>0</v>
      </c>
      <c r="N28" s="179"/>
      <c r="O28" s="179"/>
      <c r="P28" s="179"/>
      <c r="R28" s="43"/>
    </row>
    <row r="29" spans="2:18" s="40" customFormat="1" ht="7.5" customHeight="1" x14ac:dyDescent="0.25">
      <c r="B29" s="41"/>
      <c r="R29" s="43"/>
    </row>
    <row r="30" spans="2:18" s="40" customFormat="1" ht="26.25" customHeight="1" x14ac:dyDescent="0.25">
      <c r="B30" s="41"/>
      <c r="D30" s="52" t="s">
        <v>60</v>
      </c>
      <c r="M30" s="185">
        <f>ROUND($M$27+$M$28,2)</f>
        <v>0</v>
      </c>
      <c r="N30" s="185"/>
      <c r="O30" s="185"/>
      <c r="P30" s="185"/>
      <c r="R30" s="43"/>
    </row>
    <row r="31" spans="2:18" s="40" customFormat="1" ht="7.5" customHeight="1" x14ac:dyDescent="0.25">
      <c r="B31" s="41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R31" s="43"/>
    </row>
    <row r="32" spans="2:18" s="40" customFormat="1" ht="15" customHeight="1" x14ac:dyDescent="0.25">
      <c r="B32" s="41"/>
      <c r="D32" s="40" t="s">
        <v>61</v>
      </c>
      <c r="E32" s="40" t="s">
        <v>62</v>
      </c>
      <c r="F32" s="53">
        <v>0.2</v>
      </c>
      <c r="G32" s="54" t="s">
        <v>63</v>
      </c>
      <c r="H32" s="183">
        <f>ROUND((SUM($BE$118:$BE$119)+SUM($BE$137:$BE$381)),2)</f>
        <v>0</v>
      </c>
      <c r="I32" s="183"/>
      <c r="J32" s="183"/>
      <c r="M32" s="183">
        <f>ROUND(ROUND((SUM($BE$118:$BE$119)+SUM($BE$137:$BE$381)),2)*$F$32,2)</f>
        <v>0</v>
      </c>
      <c r="N32" s="183"/>
      <c r="O32" s="183"/>
      <c r="P32" s="183"/>
      <c r="R32" s="43"/>
    </row>
    <row r="33" spans="2:18" s="40" customFormat="1" ht="15" customHeight="1" x14ac:dyDescent="0.25">
      <c r="B33" s="41"/>
      <c r="E33" s="40" t="s">
        <v>64</v>
      </c>
      <c r="F33" s="53">
        <v>0.2</v>
      </c>
      <c r="G33" s="54" t="s">
        <v>63</v>
      </c>
      <c r="H33" s="183">
        <f>ROUND((SUM($BF$118:$BF$119)+SUM($BF$137:$BF$381)),2)</f>
        <v>0</v>
      </c>
      <c r="I33" s="183"/>
      <c r="J33" s="183"/>
      <c r="M33" s="183">
        <f>ROUND(ROUND((SUM($BF$118:$BF$119)+SUM($BF$137:$BF$381)),2)*$F$33,2)</f>
        <v>0</v>
      </c>
      <c r="N33" s="183"/>
      <c r="O33" s="183"/>
      <c r="P33" s="183"/>
      <c r="R33" s="43"/>
    </row>
    <row r="34" spans="2:18" s="40" customFormat="1" ht="15" hidden="1" customHeight="1" x14ac:dyDescent="0.25">
      <c r="B34" s="41"/>
      <c r="E34" s="40" t="s">
        <v>65</v>
      </c>
      <c r="F34" s="53">
        <v>0.2</v>
      </c>
      <c r="G34" s="54" t="s">
        <v>63</v>
      </c>
      <c r="H34" s="183">
        <f>ROUND((SUM($BG$118:$BG$119)+SUM($BG$137:$BG$381)),2)</f>
        <v>0</v>
      </c>
      <c r="I34" s="183"/>
      <c r="J34" s="183"/>
      <c r="M34" s="183">
        <v>0</v>
      </c>
      <c r="N34" s="183"/>
      <c r="O34" s="183"/>
      <c r="P34" s="183"/>
      <c r="R34" s="43"/>
    </row>
    <row r="35" spans="2:18" s="40" customFormat="1" ht="15" hidden="1" customHeight="1" x14ac:dyDescent="0.25">
      <c r="B35" s="41"/>
      <c r="E35" s="40" t="s">
        <v>66</v>
      </c>
      <c r="F35" s="53">
        <v>0.2</v>
      </c>
      <c r="G35" s="54" t="s">
        <v>63</v>
      </c>
      <c r="H35" s="183">
        <f>ROUND((SUM($BH$118:$BH$119)+SUM($BH$137:$BH$381)),2)</f>
        <v>0</v>
      </c>
      <c r="I35" s="183"/>
      <c r="J35" s="183"/>
      <c r="M35" s="183">
        <v>0</v>
      </c>
      <c r="N35" s="183"/>
      <c r="O35" s="183"/>
      <c r="P35" s="183"/>
      <c r="R35" s="43"/>
    </row>
    <row r="36" spans="2:18" s="40" customFormat="1" ht="15" hidden="1" customHeight="1" x14ac:dyDescent="0.25">
      <c r="B36" s="41"/>
      <c r="E36" s="40" t="s">
        <v>67</v>
      </c>
      <c r="F36" s="53">
        <v>0</v>
      </c>
      <c r="G36" s="54" t="s">
        <v>63</v>
      </c>
      <c r="H36" s="183">
        <f>ROUND((SUM($BI$118:$BI$119)+SUM($BI$137:$BI$381)),2)</f>
        <v>0</v>
      </c>
      <c r="I36" s="183"/>
      <c r="J36" s="183"/>
      <c r="M36" s="183">
        <v>0</v>
      </c>
      <c r="N36" s="183"/>
      <c r="O36" s="183"/>
      <c r="P36" s="183"/>
      <c r="R36" s="43"/>
    </row>
    <row r="37" spans="2:18" s="40" customFormat="1" ht="7.5" customHeight="1" x14ac:dyDescent="0.25">
      <c r="B37" s="41"/>
      <c r="R37" s="43"/>
    </row>
    <row r="38" spans="2:18" s="40" customFormat="1" ht="26.25" customHeight="1" x14ac:dyDescent="0.25">
      <c r="B38" s="41"/>
      <c r="C38" s="55"/>
      <c r="D38" s="56" t="s">
        <v>68</v>
      </c>
      <c r="E38" s="57"/>
      <c r="F38" s="57"/>
      <c r="G38" s="58" t="s">
        <v>69</v>
      </c>
      <c r="H38" s="59" t="s">
        <v>70</v>
      </c>
      <c r="I38" s="57"/>
      <c r="J38" s="57"/>
      <c r="K38" s="57"/>
      <c r="L38" s="184">
        <f>SUM($M$30:$M$36)</f>
        <v>0</v>
      </c>
      <c r="M38" s="184"/>
      <c r="N38" s="184"/>
      <c r="O38" s="184"/>
      <c r="P38" s="184"/>
      <c r="Q38" s="55"/>
      <c r="R38" s="43"/>
    </row>
    <row r="39" spans="2:18" s="40" customFormat="1" ht="15" customHeight="1" x14ac:dyDescent="0.25">
      <c r="B39" s="41"/>
      <c r="R39" s="43"/>
    </row>
    <row r="40" spans="2:18" s="40" customFormat="1" ht="15" customHeight="1" x14ac:dyDescent="0.25">
      <c r="B40" s="41"/>
      <c r="R40" s="43"/>
    </row>
    <row r="41" spans="2:18" s="31" customFormat="1" ht="14.25" customHeight="1" x14ac:dyDescent="0.25">
      <c r="B41" s="35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6"/>
    </row>
    <row r="42" spans="2:18" s="31" customFormat="1" ht="14.25" customHeight="1" x14ac:dyDescent="0.25">
      <c r="B42" s="35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6"/>
    </row>
    <row r="43" spans="2:18" s="31" customFormat="1" ht="14.25" customHeight="1" x14ac:dyDescent="0.25">
      <c r="B43" s="35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6"/>
    </row>
    <row r="44" spans="2:18" s="31" customFormat="1" ht="14.25" customHeight="1" x14ac:dyDescent="0.25">
      <c r="B44" s="35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6"/>
    </row>
    <row r="45" spans="2:18" s="31" customFormat="1" ht="14.25" customHeight="1" x14ac:dyDescent="0.25">
      <c r="B45" s="35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6"/>
    </row>
    <row r="46" spans="2:18" s="31" customFormat="1" ht="14.25" customHeight="1" x14ac:dyDescent="0.25">
      <c r="B46" s="35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6"/>
    </row>
    <row r="47" spans="2:18" s="31" customFormat="1" ht="14.25" customHeight="1" x14ac:dyDescent="0.25">
      <c r="B47" s="35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6"/>
    </row>
    <row r="48" spans="2:18" s="31" customFormat="1" ht="14.25" customHeight="1" x14ac:dyDescent="0.25">
      <c r="B48" s="35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6"/>
    </row>
    <row r="49" spans="2:18" s="31" customFormat="1" ht="14.25" customHeight="1" x14ac:dyDescent="0.25">
      <c r="B49" s="35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6"/>
    </row>
    <row r="50" spans="2:18" s="40" customFormat="1" ht="15.75" customHeight="1" x14ac:dyDescent="0.25">
      <c r="B50" s="41"/>
      <c r="D50" s="60" t="s">
        <v>71</v>
      </c>
      <c r="E50" s="50"/>
      <c r="F50" s="50"/>
      <c r="G50" s="50"/>
      <c r="H50" s="61"/>
      <c r="J50" s="60" t="s">
        <v>72</v>
      </c>
      <c r="K50" s="50"/>
      <c r="L50" s="50"/>
      <c r="M50" s="50"/>
      <c r="N50" s="50"/>
      <c r="O50" s="50"/>
      <c r="P50" s="61"/>
      <c r="R50" s="43"/>
    </row>
    <row r="51" spans="2:18" s="31" customFormat="1" ht="14.25" customHeight="1" x14ac:dyDescent="0.25">
      <c r="B51" s="35"/>
      <c r="C51" s="38"/>
      <c r="D51" s="62"/>
      <c r="E51" s="38"/>
      <c r="F51" s="38"/>
      <c r="G51" s="38"/>
      <c r="H51" s="63"/>
      <c r="I51" s="38"/>
      <c r="J51" s="62"/>
      <c r="K51" s="38"/>
      <c r="L51" s="38"/>
      <c r="M51" s="38"/>
      <c r="N51" s="38"/>
      <c r="O51" s="38"/>
      <c r="P51" s="63"/>
      <c r="Q51" s="38"/>
      <c r="R51" s="36"/>
    </row>
    <row r="52" spans="2:18" s="31" customFormat="1" ht="14.25" customHeight="1" x14ac:dyDescent="0.25">
      <c r="B52" s="35"/>
      <c r="C52" s="38"/>
      <c r="D52" s="62"/>
      <c r="E52" s="38"/>
      <c r="F52" s="38"/>
      <c r="G52" s="38"/>
      <c r="H52" s="63"/>
      <c r="I52" s="38"/>
      <c r="J52" s="62"/>
      <c r="K52" s="38"/>
      <c r="L52" s="38"/>
      <c r="M52" s="38"/>
      <c r="N52" s="38"/>
      <c r="O52" s="38"/>
      <c r="P52" s="63"/>
      <c r="Q52" s="38"/>
      <c r="R52" s="36"/>
    </row>
    <row r="53" spans="2:18" s="31" customFormat="1" ht="14.25" customHeight="1" x14ac:dyDescent="0.25">
      <c r="B53" s="35"/>
      <c r="C53" s="38"/>
      <c r="D53" s="62"/>
      <c r="E53" s="38"/>
      <c r="F53" s="38"/>
      <c r="G53" s="38"/>
      <c r="H53" s="63"/>
      <c r="I53" s="38"/>
      <c r="J53" s="62"/>
      <c r="K53" s="38"/>
      <c r="L53" s="38"/>
      <c r="M53" s="38"/>
      <c r="N53" s="38"/>
      <c r="O53" s="38"/>
      <c r="P53" s="63"/>
      <c r="Q53" s="38"/>
      <c r="R53" s="36"/>
    </row>
    <row r="54" spans="2:18" s="31" customFormat="1" ht="14.25" customHeight="1" x14ac:dyDescent="0.25">
      <c r="B54" s="35"/>
      <c r="C54" s="38"/>
      <c r="D54" s="62"/>
      <c r="E54" s="38"/>
      <c r="F54" s="38"/>
      <c r="G54" s="38"/>
      <c r="H54" s="63"/>
      <c r="I54" s="38"/>
      <c r="J54" s="62"/>
      <c r="K54" s="38"/>
      <c r="L54" s="38"/>
      <c r="M54" s="38"/>
      <c r="N54" s="38"/>
      <c r="O54" s="38"/>
      <c r="P54" s="63"/>
      <c r="Q54" s="38"/>
      <c r="R54" s="36"/>
    </row>
    <row r="55" spans="2:18" s="31" customFormat="1" ht="14.25" customHeight="1" x14ac:dyDescent="0.25">
      <c r="B55" s="35"/>
      <c r="C55" s="38"/>
      <c r="D55" s="62"/>
      <c r="E55" s="38"/>
      <c r="F55" s="38"/>
      <c r="G55" s="38"/>
      <c r="H55" s="63"/>
      <c r="I55" s="38"/>
      <c r="J55" s="62"/>
      <c r="K55" s="38"/>
      <c r="L55" s="38"/>
      <c r="M55" s="38"/>
      <c r="N55" s="38"/>
      <c r="O55" s="38"/>
      <c r="P55" s="63"/>
      <c r="Q55" s="38"/>
      <c r="R55" s="36"/>
    </row>
    <row r="56" spans="2:18" s="31" customFormat="1" ht="14.25" customHeight="1" x14ac:dyDescent="0.25">
      <c r="B56" s="35"/>
      <c r="C56" s="38"/>
      <c r="D56" s="62"/>
      <c r="E56" s="38"/>
      <c r="F56" s="38"/>
      <c r="G56" s="38"/>
      <c r="H56" s="63"/>
      <c r="I56" s="38"/>
      <c r="J56" s="62"/>
      <c r="K56" s="38"/>
      <c r="L56" s="38"/>
      <c r="M56" s="38"/>
      <c r="N56" s="38"/>
      <c r="O56" s="38"/>
      <c r="P56" s="63"/>
      <c r="Q56" s="38"/>
      <c r="R56" s="36"/>
    </row>
    <row r="57" spans="2:18" s="31" customFormat="1" ht="14.25" customHeight="1" x14ac:dyDescent="0.25">
      <c r="B57" s="35"/>
      <c r="C57" s="38"/>
      <c r="D57" s="62"/>
      <c r="E57" s="38"/>
      <c r="F57" s="38"/>
      <c r="G57" s="38"/>
      <c r="H57" s="63"/>
      <c r="I57" s="38"/>
      <c r="J57" s="62"/>
      <c r="K57" s="38"/>
      <c r="L57" s="38"/>
      <c r="M57" s="38"/>
      <c r="N57" s="38"/>
      <c r="O57" s="38"/>
      <c r="P57" s="63"/>
      <c r="Q57" s="38"/>
      <c r="R57" s="36"/>
    </row>
    <row r="58" spans="2:18" s="31" customFormat="1" ht="14.25" customHeight="1" x14ac:dyDescent="0.25">
      <c r="B58" s="35"/>
      <c r="C58" s="38"/>
      <c r="D58" s="62"/>
      <c r="E58" s="38"/>
      <c r="F58" s="38"/>
      <c r="G58" s="38"/>
      <c r="H58" s="63"/>
      <c r="I58" s="38"/>
      <c r="J58" s="62"/>
      <c r="K58" s="38"/>
      <c r="L58" s="38"/>
      <c r="M58" s="38"/>
      <c r="N58" s="38"/>
      <c r="O58" s="38"/>
      <c r="P58" s="63"/>
      <c r="Q58" s="38"/>
      <c r="R58" s="36"/>
    </row>
    <row r="59" spans="2:18" s="40" customFormat="1" ht="15.75" customHeight="1" x14ac:dyDescent="0.25">
      <c r="B59" s="41"/>
      <c r="D59" s="64" t="s">
        <v>73</v>
      </c>
      <c r="E59" s="65"/>
      <c r="F59" s="65"/>
      <c r="G59" s="66" t="s">
        <v>74</v>
      </c>
      <c r="H59" s="67"/>
      <c r="J59" s="64" t="s">
        <v>73</v>
      </c>
      <c r="K59" s="65"/>
      <c r="L59" s="65"/>
      <c r="M59" s="65"/>
      <c r="N59" s="66" t="s">
        <v>74</v>
      </c>
      <c r="O59" s="65"/>
      <c r="P59" s="67"/>
      <c r="R59" s="43"/>
    </row>
    <row r="60" spans="2:18" s="31" customFormat="1" ht="14.25" customHeight="1" x14ac:dyDescent="0.25">
      <c r="B60" s="35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6"/>
    </row>
    <row r="61" spans="2:18" s="40" customFormat="1" ht="15.75" customHeight="1" x14ac:dyDescent="0.25">
      <c r="B61" s="41"/>
      <c r="D61" s="68"/>
      <c r="E61" s="69"/>
      <c r="F61" s="69"/>
      <c r="G61" s="69"/>
      <c r="H61" s="69"/>
      <c r="I61" s="69"/>
      <c r="J61" s="68"/>
      <c r="K61" s="69"/>
      <c r="L61" s="69"/>
      <c r="M61" s="69"/>
      <c r="N61" s="69"/>
      <c r="O61" s="69"/>
      <c r="P61" s="69"/>
      <c r="R61" s="43"/>
    </row>
    <row r="62" spans="2:18" s="31" customFormat="1" ht="14.25" customHeight="1" x14ac:dyDescent="0.25">
      <c r="B62" s="35"/>
      <c r="C62" s="38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38"/>
      <c r="R62" s="36"/>
    </row>
    <row r="63" spans="2:18" s="31" customFormat="1" ht="14.25" customHeight="1" x14ac:dyDescent="0.25">
      <c r="B63" s="35"/>
      <c r="C63" s="38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38"/>
      <c r="R63" s="36"/>
    </row>
    <row r="64" spans="2:18" s="31" customFormat="1" ht="14.25" customHeight="1" x14ac:dyDescent="0.25">
      <c r="B64" s="35"/>
      <c r="C64" s="38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38"/>
      <c r="R64" s="36"/>
    </row>
    <row r="65" spans="2:18" s="31" customFormat="1" ht="14.25" customHeight="1" x14ac:dyDescent="0.25">
      <c r="B65" s="35"/>
      <c r="C65" s="38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38"/>
      <c r="R65" s="36"/>
    </row>
    <row r="66" spans="2:18" s="31" customFormat="1" ht="14.25" customHeight="1" x14ac:dyDescent="0.25">
      <c r="B66" s="35"/>
      <c r="C66" s="38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38"/>
      <c r="R66" s="36"/>
    </row>
    <row r="67" spans="2:18" s="31" customFormat="1" ht="14.25" customHeight="1" x14ac:dyDescent="0.25">
      <c r="B67" s="35"/>
      <c r="C67" s="38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38"/>
      <c r="R67" s="36"/>
    </row>
    <row r="68" spans="2:18" s="31" customFormat="1" ht="14.25" customHeight="1" x14ac:dyDescent="0.25">
      <c r="B68" s="35"/>
      <c r="C68" s="38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38"/>
      <c r="R68" s="36"/>
    </row>
    <row r="69" spans="2:18" s="31" customFormat="1" ht="14.25" customHeight="1" x14ac:dyDescent="0.25">
      <c r="B69" s="35"/>
      <c r="C69" s="38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38"/>
      <c r="R69" s="36"/>
    </row>
    <row r="70" spans="2:18" s="40" customFormat="1" ht="15.75" customHeight="1" x14ac:dyDescent="0.25">
      <c r="B70" s="41"/>
      <c r="D70" s="71"/>
      <c r="E70" s="69"/>
      <c r="F70" s="69"/>
      <c r="G70" s="71"/>
      <c r="H70" s="69"/>
      <c r="I70" s="69"/>
      <c r="J70" s="71"/>
      <c r="K70" s="69"/>
      <c r="L70" s="69"/>
      <c r="M70" s="69"/>
      <c r="N70" s="71"/>
      <c r="O70" s="69"/>
      <c r="P70" s="69"/>
      <c r="R70" s="43"/>
    </row>
    <row r="71" spans="2:18" s="40" customFormat="1" ht="15" customHeight="1" x14ac:dyDescent="0.25">
      <c r="B71" s="72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4"/>
    </row>
    <row r="72" spans="2:18" ht="14.25" customHeight="1" x14ac:dyDescent="0.25"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8" ht="14.25" customHeight="1" x14ac:dyDescent="0.25"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8" ht="14.25" customHeight="1" x14ac:dyDescent="0.25"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8" s="40" customFormat="1" ht="7.5" customHeight="1" x14ac:dyDescent="0.25">
      <c r="B75" s="75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</row>
    <row r="76" spans="2:18" s="40" customFormat="1" ht="37.5" customHeight="1" x14ac:dyDescent="0.25">
      <c r="B76" s="41"/>
      <c r="C76" s="175" t="s">
        <v>75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43"/>
    </row>
    <row r="77" spans="2:18" s="40" customFormat="1" ht="7.5" customHeight="1" x14ac:dyDescent="0.25">
      <c r="B77" s="41"/>
      <c r="R77" s="43"/>
    </row>
    <row r="78" spans="2:18" s="40" customFormat="1" ht="30.75" customHeight="1" x14ac:dyDescent="0.25">
      <c r="B78" s="41"/>
      <c r="C78" s="39" t="s">
        <v>41</v>
      </c>
      <c r="F78" s="176" t="str">
        <f>$F$6</f>
        <v>ZŠ Hladovka</v>
      </c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R78" s="43"/>
    </row>
    <row r="79" spans="2:18" s="40" customFormat="1" ht="37.5" customHeight="1" x14ac:dyDescent="0.25">
      <c r="B79" s="41"/>
      <c r="C79" s="78" t="s">
        <v>42</v>
      </c>
      <c r="F79" s="177" t="str">
        <f>$F$7</f>
        <v>SO-01 - SO-01 VYUŽITIE  NADSTAVBY BUDOVY ZÁKLADNEJ ŠKOLY 
V HLADOVKE</v>
      </c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R79" s="43"/>
    </row>
    <row r="80" spans="2:18" s="40" customFormat="1" ht="7.5" customHeight="1" x14ac:dyDescent="0.25">
      <c r="B80" s="41"/>
      <c r="R80" s="43"/>
    </row>
    <row r="81" spans="2:47" s="40" customFormat="1" ht="18.75" customHeight="1" x14ac:dyDescent="0.25">
      <c r="B81" s="41"/>
      <c r="C81" s="39" t="s">
        <v>26</v>
      </c>
      <c r="F81" s="39" t="str">
        <f>$F$9</f>
        <v>HLADOVKA, K.Ú. HLADOVKA</v>
      </c>
      <c r="K81" s="39" t="s">
        <v>27</v>
      </c>
      <c r="M81" s="178" t="str">
        <f>IF($O$9="","",$O$9)</f>
        <v/>
      </c>
      <c r="N81" s="178"/>
      <c r="O81" s="178"/>
      <c r="P81" s="178"/>
      <c r="R81" s="43"/>
    </row>
    <row r="82" spans="2:47" s="40" customFormat="1" ht="7.5" customHeight="1" x14ac:dyDescent="0.25">
      <c r="B82" s="41"/>
      <c r="R82" s="43"/>
    </row>
    <row r="83" spans="2:47" s="40" customFormat="1" ht="15.75" customHeight="1" x14ac:dyDescent="0.25">
      <c r="B83" s="41"/>
      <c r="C83" s="39" t="s">
        <v>47</v>
      </c>
      <c r="F83" s="39" t="str">
        <f>$E$12</f>
        <v>OBEC HLADOVKA, Hladovka 45, 027 13 Hladovka</v>
      </c>
      <c r="K83" s="39" t="s">
        <v>76</v>
      </c>
      <c r="M83" s="169" t="s">
        <v>77</v>
      </c>
      <c r="N83" s="169"/>
      <c r="O83" s="169"/>
      <c r="P83" s="169"/>
      <c r="Q83" s="169"/>
      <c r="R83" s="43"/>
    </row>
    <row r="84" spans="2:47" s="40" customFormat="1" ht="15" customHeight="1" x14ac:dyDescent="0.25">
      <c r="B84" s="41"/>
      <c r="C84" s="39" t="s">
        <v>51</v>
      </c>
      <c r="F84" s="39" t="str">
        <f>IF($E$15="","",$E$15)</f>
        <v xml:space="preserve"> </v>
      </c>
      <c r="K84" s="39" t="s">
        <v>78</v>
      </c>
      <c r="M84" s="169" t="s">
        <v>79</v>
      </c>
      <c r="N84" s="169"/>
      <c r="O84" s="169"/>
      <c r="P84" s="169"/>
      <c r="Q84" s="169"/>
      <c r="R84" s="43"/>
    </row>
    <row r="85" spans="2:47" s="40" customFormat="1" ht="11.25" customHeight="1" x14ac:dyDescent="0.25">
      <c r="B85" s="41"/>
      <c r="R85" s="43"/>
    </row>
    <row r="86" spans="2:47" s="40" customFormat="1" ht="30" customHeight="1" x14ac:dyDescent="0.25">
      <c r="B86" s="41"/>
      <c r="C86" s="182" t="s">
        <v>80</v>
      </c>
      <c r="D86" s="182"/>
      <c r="E86" s="182"/>
      <c r="F86" s="182"/>
      <c r="G86" s="182"/>
      <c r="H86" s="55"/>
      <c r="I86" s="55"/>
      <c r="J86" s="55"/>
      <c r="K86" s="55"/>
      <c r="L86" s="55"/>
      <c r="M86" s="55"/>
      <c r="N86" s="182" t="s">
        <v>81</v>
      </c>
      <c r="O86" s="182"/>
      <c r="P86" s="182"/>
      <c r="Q86" s="182"/>
      <c r="R86" s="43"/>
    </row>
    <row r="87" spans="2:47" s="40" customFormat="1" ht="11.25" customHeight="1" x14ac:dyDescent="0.25">
      <c r="B87" s="41"/>
      <c r="R87" s="43"/>
    </row>
    <row r="88" spans="2:47" s="40" customFormat="1" ht="30" customHeight="1" x14ac:dyDescent="0.25">
      <c r="B88" s="41"/>
      <c r="C88" s="78" t="s">
        <v>82</v>
      </c>
      <c r="N88" s="181">
        <f>$N$137</f>
        <v>0</v>
      </c>
      <c r="O88" s="181"/>
      <c r="P88" s="181"/>
      <c r="Q88" s="181"/>
      <c r="R88" s="43"/>
      <c r="AU88" s="40" t="s">
        <v>83</v>
      </c>
    </row>
    <row r="89" spans="2:47" s="80" customFormat="1" ht="25.5" customHeight="1" x14ac:dyDescent="0.25">
      <c r="B89" s="79"/>
      <c r="D89" s="80" t="s">
        <v>84</v>
      </c>
      <c r="N89" s="180">
        <f>$N$138</f>
        <v>0</v>
      </c>
      <c r="O89" s="180"/>
      <c r="P89" s="180"/>
      <c r="Q89" s="180"/>
      <c r="R89" s="81"/>
    </row>
    <row r="90" spans="2:47" s="51" customFormat="1" ht="21" customHeight="1" x14ac:dyDescent="0.25">
      <c r="B90" s="82"/>
      <c r="D90" s="51" t="s">
        <v>85</v>
      </c>
      <c r="N90" s="179">
        <f>$N$139</f>
        <v>0</v>
      </c>
      <c r="O90" s="179"/>
      <c r="P90" s="179"/>
      <c r="Q90" s="179"/>
      <c r="R90" s="83"/>
    </row>
    <row r="91" spans="2:47" s="51" customFormat="1" ht="21" customHeight="1" x14ac:dyDescent="0.25">
      <c r="B91" s="82"/>
      <c r="D91" s="51" t="s">
        <v>86</v>
      </c>
      <c r="N91" s="179">
        <f>$N$143</f>
        <v>0</v>
      </c>
      <c r="O91" s="179"/>
      <c r="P91" s="179"/>
      <c r="Q91" s="179"/>
      <c r="R91" s="83"/>
    </row>
    <row r="92" spans="2:47" s="51" customFormat="1" ht="21" customHeight="1" x14ac:dyDescent="0.25">
      <c r="B92" s="82"/>
      <c r="D92" s="51" t="s">
        <v>87</v>
      </c>
      <c r="N92" s="179">
        <f>$N$158</f>
        <v>0</v>
      </c>
      <c r="O92" s="179"/>
      <c r="P92" s="179"/>
      <c r="Q92" s="179"/>
      <c r="R92" s="83"/>
    </row>
    <row r="93" spans="2:47" s="51" customFormat="1" ht="21" customHeight="1" x14ac:dyDescent="0.25">
      <c r="B93" s="82"/>
      <c r="D93" s="51" t="s">
        <v>88</v>
      </c>
      <c r="N93" s="179">
        <f>$N$174</f>
        <v>0</v>
      </c>
      <c r="O93" s="179"/>
      <c r="P93" s="179"/>
      <c r="Q93" s="179"/>
      <c r="R93" s="83"/>
    </row>
    <row r="94" spans="2:47" s="80" customFormat="1" ht="25.5" customHeight="1" x14ac:dyDescent="0.25">
      <c r="B94" s="79"/>
      <c r="D94" s="80" t="s">
        <v>89</v>
      </c>
      <c r="N94" s="180">
        <f>$N$176</f>
        <v>0</v>
      </c>
      <c r="O94" s="180"/>
      <c r="P94" s="180"/>
      <c r="Q94" s="180"/>
      <c r="R94" s="81"/>
    </row>
    <row r="95" spans="2:47" s="51" customFormat="1" ht="21" customHeight="1" x14ac:dyDescent="0.25">
      <c r="B95" s="82"/>
      <c r="D95" s="51" t="s">
        <v>90</v>
      </c>
      <c r="N95" s="179">
        <f>$N$177</f>
        <v>0</v>
      </c>
      <c r="O95" s="179"/>
      <c r="P95" s="179"/>
      <c r="Q95" s="179"/>
      <c r="R95" s="83"/>
    </row>
    <row r="96" spans="2:47" s="51" customFormat="1" ht="21" customHeight="1" x14ac:dyDescent="0.25">
      <c r="B96" s="82"/>
      <c r="D96" s="51" t="s">
        <v>91</v>
      </c>
      <c r="N96" s="179">
        <f>$N$181</f>
        <v>0</v>
      </c>
      <c r="O96" s="179"/>
      <c r="P96" s="179"/>
      <c r="Q96" s="179"/>
      <c r="R96" s="83"/>
    </row>
    <row r="97" spans="2:18" s="51" customFormat="1" ht="21" customHeight="1" x14ac:dyDescent="0.25">
      <c r="B97" s="82"/>
      <c r="D97" s="51" t="s">
        <v>92</v>
      </c>
      <c r="N97" s="179">
        <f>$N$195</f>
        <v>0</v>
      </c>
      <c r="O97" s="179"/>
      <c r="P97" s="179"/>
      <c r="Q97" s="179"/>
      <c r="R97" s="83"/>
    </row>
    <row r="98" spans="2:18" s="51" customFormat="1" ht="21" customHeight="1" x14ac:dyDescent="0.25">
      <c r="B98" s="82"/>
      <c r="D98" s="51" t="s">
        <v>93</v>
      </c>
      <c r="N98" s="179">
        <f>$N$204</f>
        <v>0</v>
      </c>
      <c r="O98" s="179"/>
      <c r="P98" s="179"/>
      <c r="Q98" s="179"/>
      <c r="R98" s="83"/>
    </row>
    <row r="99" spans="2:18" s="51" customFormat="1" ht="21" customHeight="1" x14ac:dyDescent="0.25">
      <c r="B99" s="82"/>
      <c r="D99" s="51" t="s">
        <v>94</v>
      </c>
      <c r="N99" s="179">
        <f>$N$212</f>
        <v>0</v>
      </c>
      <c r="O99" s="179"/>
      <c r="P99" s="179"/>
      <c r="Q99" s="179"/>
      <c r="R99" s="83"/>
    </row>
    <row r="100" spans="2:18" s="51" customFormat="1" ht="21" customHeight="1" x14ac:dyDescent="0.25">
      <c r="B100" s="82"/>
      <c r="D100" s="51" t="s">
        <v>95</v>
      </c>
      <c r="N100" s="179">
        <f>$N$233</f>
        <v>0</v>
      </c>
      <c r="O100" s="179"/>
      <c r="P100" s="179"/>
      <c r="Q100" s="179"/>
      <c r="R100" s="83"/>
    </row>
    <row r="101" spans="2:18" s="51" customFormat="1" ht="21" customHeight="1" x14ac:dyDescent="0.25">
      <c r="B101" s="82"/>
      <c r="D101" s="51" t="s">
        <v>96</v>
      </c>
      <c r="N101" s="179">
        <f>$N$236</f>
        <v>0</v>
      </c>
      <c r="O101" s="179"/>
      <c r="P101" s="179"/>
      <c r="Q101" s="179"/>
      <c r="R101" s="83"/>
    </row>
    <row r="102" spans="2:18" s="51" customFormat="1" ht="21" customHeight="1" x14ac:dyDescent="0.25">
      <c r="B102" s="82"/>
      <c r="D102" s="51" t="s">
        <v>97</v>
      </c>
      <c r="N102" s="179">
        <f>$N$241</f>
        <v>0</v>
      </c>
      <c r="O102" s="179"/>
      <c r="P102" s="179"/>
      <c r="Q102" s="179"/>
      <c r="R102" s="83"/>
    </row>
    <row r="103" spans="2:18" s="51" customFormat="1" ht="21" customHeight="1" x14ac:dyDescent="0.25">
      <c r="B103" s="82"/>
      <c r="D103" s="51" t="s">
        <v>98</v>
      </c>
      <c r="N103" s="179">
        <f>$N$244</f>
        <v>0</v>
      </c>
      <c r="O103" s="179"/>
      <c r="P103" s="179"/>
      <c r="Q103" s="179"/>
      <c r="R103" s="83"/>
    </row>
    <row r="104" spans="2:18" s="51" customFormat="1" ht="21" customHeight="1" x14ac:dyDescent="0.25">
      <c r="B104" s="82"/>
      <c r="D104" s="51" t="s">
        <v>99</v>
      </c>
      <c r="N104" s="179">
        <f>$N$250</f>
        <v>0</v>
      </c>
      <c r="O104" s="179"/>
      <c r="P104" s="179"/>
      <c r="Q104" s="179"/>
      <c r="R104" s="83"/>
    </row>
    <row r="105" spans="2:18" s="51" customFormat="1" ht="21" customHeight="1" x14ac:dyDescent="0.25">
      <c r="B105" s="82"/>
      <c r="D105" s="51" t="s">
        <v>100</v>
      </c>
      <c r="N105" s="179">
        <f>$N$256</f>
        <v>0</v>
      </c>
      <c r="O105" s="179"/>
      <c r="P105" s="179"/>
      <c r="Q105" s="179"/>
      <c r="R105" s="83"/>
    </row>
    <row r="106" spans="2:18" s="51" customFormat="1" ht="21" customHeight="1" x14ac:dyDescent="0.25">
      <c r="B106" s="82"/>
      <c r="D106" s="51" t="s">
        <v>101</v>
      </c>
      <c r="N106" s="179">
        <f>$N$270</f>
        <v>0</v>
      </c>
      <c r="O106" s="179"/>
      <c r="P106" s="179"/>
      <c r="Q106" s="179"/>
      <c r="R106" s="83"/>
    </row>
    <row r="107" spans="2:18" s="51" customFormat="1" ht="21" customHeight="1" x14ac:dyDescent="0.25">
      <c r="B107" s="82"/>
      <c r="D107" s="51" t="s">
        <v>102</v>
      </c>
      <c r="N107" s="179">
        <f>$N$274</f>
        <v>0</v>
      </c>
      <c r="O107" s="179"/>
      <c r="P107" s="179"/>
      <c r="Q107" s="179"/>
      <c r="R107" s="83"/>
    </row>
    <row r="108" spans="2:18" s="51" customFormat="1" ht="21" customHeight="1" x14ac:dyDescent="0.25">
      <c r="B108" s="82"/>
      <c r="D108" s="51" t="s">
        <v>103</v>
      </c>
      <c r="N108" s="179">
        <f>$N$285</f>
        <v>0</v>
      </c>
      <c r="O108" s="179"/>
      <c r="P108" s="179"/>
      <c r="Q108" s="179"/>
      <c r="R108" s="83"/>
    </row>
    <row r="109" spans="2:18" s="51" customFormat="1" ht="21" customHeight="1" x14ac:dyDescent="0.25">
      <c r="B109" s="82"/>
      <c r="D109" s="51" t="s">
        <v>104</v>
      </c>
      <c r="N109" s="179">
        <f>$N$292</f>
        <v>0</v>
      </c>
      <c r="O109" s="179"/>
      <c r="P109" s="179"/>
      <c r="Q109" s="179"/>
      <c r="R109" s="83"/>
    </row>
    <row r="110" spans="2:18" s="51" customFormat="1" ht="21" customHeight="1" x14ac:dyDescent="0.25">
      <c r="B110" s="82"/>
      <c r="D110" s="51" t="s">
        <v>105</v>
      </c>
      <c r="N110" s="179">
        <f>$N$297</f>
        <v>0</v>
      </c>
      <c r="O110" s="179"/>
      <c r="P110" s="179"/>
      <c r="Q110" s="179"/>
      <c r="R110" s="83"/>
    </row>
    <row r="111" spans="2:18" s="51" customFormat="1" ht="21" customHeight="1" x14ac:dyDescent="0.25">
      <c r="B111" s="82"/>
      <c r="D111" s="51" t="s">
        <v>106</v>
      </c>
      <c r="N111" s="179">
        <f>$N$309</f>
        <v>0</v>
      </c>
      <c r="O111" s="179"/>
      <c r="P111" s="179"/>
      <c r="Q111" s="179"/>
      <c r="R111" s="83"/>
    </row>
    <row r="112" spans="2:18" s="51" customFormat="1" ht="21" customHeight="1" x14ac:dyDescent="0.25">
      <c r="B112" s="82"/>
      <c r="D112" s="51" t="s">
        <v>107</v>
      </c>
      <c r="N112" s="179">
        <f>$N$314</f>
        <v>0</v>
      </c>
      <c r="O112" s="179"/>
      <c r="P112" s="179"/>
      <c r="Q112" s="179"/>
      <c r="R112" s="83"/>
    </row>
    <row r="113" spans="2:21" s="80" customFormat="1" ht="25.5" customHeight="1" x14ac:dyDescent="0.25">
      <c r="B113" s="79"/>
      <c r="D113" s="80" t="s">
        <v>108</v>
      </c>
      <c r="N113" s="180">
        <f>$N$317</f>
        <v>0</v>
      </c>
      <c r="O113" s="180"/>
      <c r="P113" s="180"/>
      <c r="Q113" s="180"/>
      <c r="R113" s="81"/>
    </row>
    <row r="114" spans="2:21" s="51" customFormat="1" ht="21" customHeight="1" x14ac:dyDescent="0.25">
      <c r="B114" s="82"/>
      <c r="D114" s="51" t="s">
        <v>109</v>
      </c>
      <c r="N114" s="179">
        <f>$N$318</f>
        <v>0</v>
      </c>
      <c r="O114" s="179"/>
      <c r="P114" s="179"/>
      <c r="Q114" s="179"/>
      <c r="R114" s="83"/>
    </row>
    <row r="115" spans="2:21" s="51" customFormat="1" ht="21" customHeight="1" x14ac:dyDescent="0.25">
      <c r="B115" s="82"/>
      <c r="D115" s="51" t="s">
        <v>110</v>
      </c>
      <c r="N115" s="179">
        <f>$N$374</f>
        <v>0</v>
      </c>
      <c r="O115" s="179"/>
      <c r="P115" s="179"/>
      <c r="Q115" s="179"/>
      <c r="R115" s="83"/>
    </row>
    <row r="116" spans="2:21" s="51" customFormat="1" ht="21" customHeight="1" x14ac:dyDescent="0.25">
      <c r="B116" s="82"/>
      <c r="D116" s="51" t="s">
        <v>111</v>
      </c>
      <c r="N116" s="179">
        <f>$N$380</f>
        <v>0</v>
      </c>
      <c r="O116" s="179"/>
      <c r="P116" s="179"/>
      <c r="Q116" s="179"/>
      <c r="R116" s="83"/>
    </row>
    <row r="117" spans="2:21" s="40" customFormat="1" ht="22.5" customHeight="1" x14ac:dyDescent="0.25">
      <c r="B117" s="41"/>
      <c r="R117" s="43"/>
    </row>
    <row r="118" spans="2:21" s="40" customFormat="1" ht="30" customHeight="1" x14ac:dyDescent="0.25">
      <c r="B118" s="41"/>
      <c r="C118" s="78" t="s">
        <v>112</v>
      </c>
      <c r="N118" s="181">
        <v>0</v>
      </c>
      <c r="O118" s="181"/>
      <c r="P118" s="181"/>
      <c r="Q118" s="181"/>
      <c r="R118" s="43"/>
      <c r="T118" s="84"/>
      <c r="U118" s="85" t="s">
        <v>61</v>
      </c>
    </row>
    <row r="119" spans="2:21" s="40" customFormat="1" ht="18.75" customHeight="1" x14ac:dyDescent="0.25">
      <c r="B119" s="41"/>
      <c r="R119" s="43"/>
    </row>
    <row r="120" spans="2:21" s="40" customFormat="1" ht="30" customHeight="1" x14ac:dyDescent="0.25">
      <c r="B120" s="41"/>
      <c r="C120" s="86" t="s">
        <v>113</v>
      </c>
      <c r="D120" s="55"/>
      <c r="E120" s="55"/>
      <c r="F120" s="55"/>
      <c r="G120" s="55"/>
      <c r="H120" s="55"/>
      <c r="I120" s="55"/>
      <c r="J120" s="55"/>
      <c r="K120" s="55"/>
      <c r="L120" s="174">
        <f>ROUND(SUM($N$88+$N$118),2)</f>
        <v>0</v>
      </c>
      <c r="M120" s="174"/>
      <c r="N120" s="174"/>
      <c r="O120" s="174"/>
      <c r="P120" s="174"/>
      <c r="Q120" s="174"/>
      <c r="R120" s="43"/>
    </row>
    <row r="121" spans="2:21" s="40" customFormat="1" ht="7.5" customHeight="1" x14ac:dyDescent="0.25">
      <c r="B121" s="72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4"/>
    </row>
    <row r="122" spans="2:21" ht="14.25" customHeight="1" x14ac:dyDescent="0.25"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21" ht="14.25" customHeight="1" x14ac:dyDescent="0.25"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21" ht="14.25" customHeight="1" x14ac:dyDescent="0.25"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21" s="40" customFormat="1" ht="7.5" customHeight="1" x14ac:dyDescent="0.25">
      <c r="B125" s="75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7"/>
    </row>
    <row r="126" spans="2:21" s="40" customFormat="1" ht="37.5" customHeight="1" x14ac:dyDescent="0.25">
      <c r="B126" s="41"/>
      <c r="C126" s="175" t="s">
        <v>114</v>
      </c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43"/>
    </row>
    <row r="127" spans="2:21" s="40" customFormat="1" ht="7.5" customHeight="1" x14ac:dyDescent="0.25">
      <c r="B127" s="41"/>
      <c r="R127" s="43"/>
    </row>
    <row r="128" spans="2:21" s="40" customFormat="1" ht="30.75" customHeight="1" x14ac:dyDescent="0.25">
      <c r="B128" s="41"/>
      <c r="C128" s="39" t="s">
        <v>41</v>
      </c>
      <c r="F128" s="176" t="str">
        <f>$F$6</f>
        <v>ZŠ Hladovka</v>
      </c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R128" s="43"/>
    </row>
    <row r="129" spans="2:65" s="40" customFormat="1" ht="37.5" customHeight="1" x14ac:dyDescent="0.25">
      <c r="B129" s="41"/>
      <c r="C129" s="78" t="s">
        <v>42</v>
      </c>
      <c r="F129" s="177" t="str">
        <f>$F$7</f>
        <v>SO-01 - SO-01 VYUŽITIE  NADSTAVBY BUDOVY ZÁKLADNEJ ŠKOLY 
V HLADOVKE</v>
      </c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R129" s="43"/>
    </row>
    <row r="130" spans="2:65" s="40" customFormat="1" ht="7.5" customHeight="1" x14ac:dyDescent="0.25">
      <c r="B130" s="41"/>
      <c r="R130" s="43"/>
    </row>
    <row r="131" spans="2:65" s="40" customFormat="1" ht="18.75" customHeight="1" x14ac:dyDescent="0.25">
      <c r="B131" s="41"/>
      <c r="C131" s="39" t="s">
        <v>26</v>
      </c>
      <c r="F131" s="39" t="str">
        <f>$F$9</f>
        <v>HLADOVKA, K.Ú. HLADOVKA</v>
      </c>
      <c r="K131" s="39" t="s">
        <v>27</v>
      </c>
      <c r="M131" s="178" t="str">
        <f>IF($O$9="","",$O$9)</f>
        <v/>
      </c>
      <c r="N131" s="178"/>
      <c r="O131" s="178"/>
      <c r="P131" s="178"/>
      <c r="R131" s="43"/>
    </row>
    <row r="132" spans="2:65" s="40" customFormat="1" ht="7.5" customHeight="1" x14ac:dyDescent="0.25">
      <c r="B132" s="41"/>
      <c r="R132" s="43"/>
    </row>
    <row r="133" spans="2:65" s="40" customFormat="1" ht="15.75" customHeight="1" x14ac:dyDescent="0.25">
      <c r="B133" s="41"/>
      <c r="C133" s="39" t="s">
        <v>47</v>
      </c>
      <c r="F133" s="39" t="str">
        <f>$E$12</f>
        <v>OBEC HLADOVKA, Hladovka 45, 027 13 Hladovka</v>
      </c>
      <c r="K133" s="39" t="s">
        <v>76</v>
      </c>
      <c r="M133" s="169" t="s">
        <v>77</v>
      </c>
      <c r="N133" s="169"/>
      <c r="O133" s="169"/>
      <c r="P133" s="169"/>
      <c r="Q133" s="169"/>
      <c r="R133" s="43"/>
    </row>
    <row r="134" spans="2:65" s="40" customFormat="1" ht="15" customHeight="1" x14ac:dyDescent="0.25">
      <c r="B134" s="41"/>
      <c r="C134" s="39" t="s">
        <v>51</v>
      </c>
      <c r="F134" s="39" t="str">
        <f>IF($E$15="","",$E$15)</f>
        <v xml:space="preserve"> </v>
      </c>
      <c r="K134" s="39" t="s">
        <v>78</v>
      </c>
      <c r="M134" s="169" t="s">
        <v>79</v>
      </c>
      <c r="N134" s="169"/>
      <c r="O134" s="169"/>
      <c r="P134" s="169"/>
      <c r="Q134" s="169"/>
      <c r="R134" s="43"/>
    </row>
    <row r="135" spans="2:65" s="40" customFormat="1" ht="11.25" customHeight="1" x14ac:dyDescent="0.25">
      <c r="B135" s="41"/>
      <c r="R135" s="43"/>
    </row>
    <row r="136" spans="2:65" s="91" customFormat="1" ht="30" customHeight="1" x14ac:dyDescent="0.25">
      <c r="B136" s="87"/>
      <c r="C136" s="88" t="s">
        <v>115</v>
      </c>
      <c r="D136" s="89" t="s">
        <v>116</v>
      </c>
      <c r="E136" s="89" t="s">
        <v>117</v>
      </c>
      <c r="F136" s="170" t="s">
        <v>118</v>
      </c>
      <c r="G136" s="170"/>
      <c r="H136" s="170"/>
      <c r="I136" s="170"/>
      <c r="J136" s="89" t="s">
        <v>119</v>
      </c>
      <c r="K136" s="89" t="s">
        <v>0</v>
      </c>
      <c r="L136" s="170" t="s">
        <v>120</v>
      </c>
      <c r="M136" s="170"/>
      <c r="N136" s="171" t="s">
        <v>121</v>
      </c>
      <c r="O136" s="171"/>
      <c r="P136" s="171"/>
      <c r="Q136" s="171"/>
      <c r="R136" s="90"/>
      <c r="T136" s="92" t="s">
        <v>122</v>
      </c>
      <c r="U136" s="93" t="s">
        <v>61</v>
      </c>
      <c r="V136" s="93" t="s">
        <v>123</v>
      </c>
      <c r="W136" s="93" t="s">
        <v>124</v>
      </c>
      <c r="X136" s="93" t="s">
        <v>125</v>
      </c>
      <c r="Y136" s="93" t="s">
        <v>126</v>
      </c>
      <c r="Z136" s="93" t="s">
        <v>127</v>
      </c>
      <c r="AA136" s="94" t="s">
        <v>128</v>
      </c>
    </row>
    <row r="137" spans="2:65" s="40" customFormat="1" ht="30" customHeight="1" x14ac:dyDescent="0.35">
      <c r="B137" s="41"/>
      <c r="C137" s="78" t="s">
        <v>58</v>
      </c>
      <c r="N137" s="172">
        <f>$BK$137</f>
        <v>0</v>
      </c>
      <c r="O137" s="172"/>
      <c r="P137" s="172"/>
      <c r="Q137" s="172"/>
      <c r="R137" s="43"/>
      <c r="T137" s="95"/>
      <c r="U137" s="96"/>
      <c r="V137" s="96"/>
      <c r="W137" s="97">
        <f>$W$138+$W$176+$W$317</f>
        <v>939.06889473999991</v>
      </c>
      <c r="X137" s="96"/>
      <c r="Y137" s="97">
        <f>$Y$138+$Y$176+$Y$317</f>
        <v>22.742278119999998</v>
      </c>
      <c r="Z137" s="96"/>
      <c r="AA137" s="98">
        <f>$AA$138+$AA$176+$AA$317</f>
        <v>3.6034999999999998E-2</v>
      </c>
      <c r="AT137" s="40" t="s">
        <v>129</v>
      </c>
      <c r="AU137" s="40" t="s">
        <v>83</v>
      </c>
      <c r="BK137" s="99">
        <f>$BK$138+$BK$176+$BK$317</f>
        <v>0</v>
      </c>
    </row>
    <row r="138" spans="2:65" s="101" customFormat="1" ht="37.5" customHeight="1" x14ac:dyDescent="0.35">
      <c r="B138" s="100"/>
      <c r="D138" s="102" t="s">
        <v>84</v>
      </c>
      <c r="E138" s="102"/>
      <c r="F138" s="102"/>
      <c r="G138" s="102"/>
      <c r="H138" s="102"/>
      <c r="I138" s="102"/>
      <c r="J138" s="102"/>
      <c r="K138" s="102"/>
      <c r="L138" s="102"/>
      <c r="M138" s="102"/>
      <c r="N138" s="173">
        <f>$BK$138</f>
        <v>0</v>
      </c>
      <c r="O138" s="173"/>
      <c r="P138" s="173"/>
      <c r="Q138" s="173"/>
      <c r="R138" s="103"/>
      <c r="T138" s="104"/>
      <c r="W138" s="105">
        <f>$W$139+$W$143+$W$158+$W$174</f>
        <v>273.42915311000002</v>
      </c>
      <c r="Y138" s="105">
        <f>$Y$139+$Y$143+$Y$158+$Y$174</f>
        <v>4.3472959299999996</v>
      </c>
      <c r="AA138" s="106">
        <f>$AA$139+$AA$143+$AA$158+$AA$174</f>
        <v>3.6034999999999998E-2</v>
      </c>
      <c r="AR138" s="107" t="s">
        <v>130</v>
      </c>
      <c r="AT138" s="107" t="s">
        <v>129</v>
      </c>
      <c r="AU138" s="107" t="s">
        <v>37</v>
      </c>
      <c r="AY138" s="107" t="s">
        <v>131</v>
      </c>
      <c r="BK138" s="108">
        <f>$BK$139+$BK$143+$BK$158+$BK$174</f>
        <v>0</v>
      </c>
    </row>
    <row r="139" spans="2:65" s="101" customFormat="1" ht="21" customHeight="1" x14ac:dyDescent="0.3">
      <c r="B139" s="100"/>
      <c r="D139" s="109" t="s">
        <v>85</v>
      </c>
      <c r="E139" s="109"/>
      <c r="F139" s="109"/>
      <c r="G139" s="109"/>
      <c r="H139" s="109"/>
      <c r="I139" s="109"/>
      <c r="J139" s="109"/>
      <c r="K139" s="109"/>
      <c r="L139" s="109"/>
      <c r="M139" s="109"/>
      <c r="N139" s="158">
        <f>$BK$139</f>
        <v>0</v>
      </c>
      <c r="O139" s="158"/>
      <c r="P139" s="158"/>
      <c r="Q139" s="158"/>
      <c r="R139" s="103"/>
      <c r="T139" s="104"/>
      <c r="W139" s="105">
        <f>SUM($W$140:$W$142)</f>
        <v>0</v>
      </c>
      <c r="Y139" s="105">
        <f>SUM($Y$140:$Y$142)</f>
        <v>0</v>
      </c>
      <c r="AA139" s="106">
        <f>SUM($AA$140:$AA$142)</f>
        <v>0</v>
      </c>
      <c r="AR139" s="107" t="s">
        <v>130</v>
      </c>
      <c r="AT139" s="107" t="s">
        <v>129</v>
      </c>
      <c r="AU139" s="107" t="s">
        <v>130</v>
      </c>
      <c r="AY139" s="107" t="s">
        <v>131</v>
      </c>
      <c r="BK139" s="108">
        <f>SUM($BK$140:$BK$142)</f>
        <v>0</v>
      </c>
    </row>
    <row r="140" spans="2:65" s="40" customFormat="1" ht="27" customHeight="1" x14ac:dyDescent="0.25">
      <c r="B140" s="41"/>
      <c r="C140" s="110" t="s">
        <v>130</v>
      </c>
      <c r="D140" s="110" t="s">
        <v>132</v>
      </c>
      <c r="E140" s="111" t="s">
        <v>133</v>
      </c>
      <c r="F140" s="159" t="s">
        <v>134</v>
      </c>
      <c r="G140" s="159"/>
      <c r="H140" s="159"/>
      <c r="I140" s="159"/>
      <c r="J140" s="112" t="s">
        <v>2</v>
      </c>
      <c r="K140" s="113">
        <v>0</v>
      </c>
      <c r="L140" s="160"/>
      <c r="M140" s="160"/>
      <c r="N140" s="160">
        <f>ROUND($L$140*$K$140,2)</f>
        <v>0</v>
      </c>
      <c r="O140" s="160"/>
      <c r="P140" s="160"/>
      <c r="Q140" s="160"/>
      <c r="R140" s="43"/>
      <c r="T140" s="114"/>
      <c r="U140" s="115" t="s">
        <v>64</v>
      </c>
      <c r="V140" s="116">
        <v>0.38572000000000001</v>
      </c>
      <c r="W140" s="116">
        <f>$V$140*$K$140</f>
        <v>0</v>
      </c>
      <c r="X140" s="116">
        <v>9.9099999999999994E-2</v>
      </c>
      <c r="Y140" s="116">
        <f>$X$140*$K$140</f>
        <v>0</v>
      </c>
      <c r="Z140" s="116">
        <v>0</v>
      </c>
      <c r="AA140" s="117">
        <f>$Z$140*$K$140</f>
        <v>0</v>
      </c>
      <c r="AR140" s="40" t="s">
        <v>135</v>
      </c>
      <c r="AT140" s="40" t="s">
        <v>132</v>
      </c>
      <c r="AU140" s="40" t="s">
        <v>136</v>
      </c>
      <c r="AY140" s="40" t="s">
        <v>131</v>
      </c>
      <c r="BE140" s="118">
        <f>IF($U$140="základná",$N$140,0)</f>
        <v>0</v>
      </c>
      <c r="BF140" s="118">
        <f>IF($U$140="znížená",$N$140,0)</f>
        <v>0</v>
      </c>
      <c r="BG140" s="118">
        <f>IF($U$140="zákl. prenesená",$N$140,0)</f>
        <v>0</v>
      </c>
      <c r="BH140" s="118">
        <f>IF($U$140="zníž. prenesená",$N$140,0)</f>
        <v>0</v>
      </c>
      <c r="BI140" s="118">
        <f>IF($U$140="nulová",$N$140,0)</f>
        <v>0</v>
      </c>
      <c r="BJ140" s="40" t="s">
        <v>136</v>
      </c>
      <c r="BK140" s="119">
        <f>ROUND($L$140*$K$140,3)</f>
        <v>0</v>
      </c>
      <c r="BL140" s="40" t="s">
        <v>135</v>
      </c>
      <c r="BM140" s="40" t="s">
        <v>137</v>
      </c>
    </row>
    <row r="141" spans="2:65" s="40" customFormat="1" ht="27" customHeight="1" x14ac:dyDescent="0.25">
      <c r="B141" s="41"/>
      <c r="C141" s="110" t="s">
        <v>136</v>
      </c>
      <c r="D141" s="110" t="s">
        <v>132</v>
      </c>
      <c r="E141" s="111" t="s">
        <v>138</v>
      </c>
      <c r="F141" s="159" t="s">
        <v>139</v>
      </c>
      <c r="G141" s="159"/>
      <c r="H141" s="159"/>
      <c r="I141" s="159"/>
      <c r="J141" s="112" t="s">
        <v>1</v>
      </c>
      <c r="K141" s="113">
        <v>0</v>
      </c>
      <c r="L141" s="160"/>
      <c r="M141" s="160"/>
      <c r="N141" s="160">
        <f>ROUND($L$141*$K$141,2)</f>
        <v>0</v>
      </c>
      <c r="O141" s="160"/>
      <c r="P141" s="160"/>
      <c r="Q141" s="160"/>
      <c r="R141" s="43"/>
      <c r="T141" s="114"/>
      <c r="U141" s="115" t="s">
        <v>64</v>
      </c>
      <c r="V141" s="116">
        <v>0.83469000000000004</v>
      </c>
      <c r="W141" s="116">
        <f>$V$141*$K$141</f>
        <v>0</v>
      </c>
      <c r="X141" s="116">
        <v>4.3099999999999996E-3</v>
      </c>
      <c r="Y141" s="116">
        <f>$X$141*$K$141</f>
        <v>0</v>
      </c>
      <c r="Z141" s="116">
        <v>0</v>
      </c>
      <c r="AA141" s="117">
        <f>$Z$141*$K$141</f>
        <v>0</v>
      </c>
      <c r="AR141" s="40" t="s">
        <v>135</v>
      </c>
      <c r="AT141" s="40" t="s">
        <v>132</v>
      </c>
      <c r="AU141" s="40" t="s">
        <v>136</v>
      </c>
      <c r="AY141" s="40" t="s">
        <v>131</v>
      </c>
      <c r="BE141" s="118">
        <f>IF($U$141="základná",$N$141,0)</f>
        <v>0</v>
      </c>
      <c r="BF141" s="118">
        <f>IF($U$141="znížená",$N$141,0)</f>
        <v>0</v>
      </c>
      <c r="BG141" s="118">
        <f>IF($U$141="zákl. prenesená",$N$141,0)</f>
        <v>0</v>
      </c>
      <c r="BH141" s="118">
        <f>IF($U$141="zníž. prenesená",$N$141,0)</f>
        <v>0</v>
      </c>
      <c r="BI141" s="118">
        <f>IF($U$141="nulová",$N$141,0)</f>
        <v>0</v>
      </c>
      <c r="BJ141" s="40" t="s">
        <v>136</v>
      </c>
      <c r="BK141" s="119">
        <f>ROUND($L$141*$K$141,3)</f>
        <v>0</v>
      </c>
      <c r="BL141" s="40" t="s">
        <v>135</v>
      </c>
      <c r="BM141" s="40" t="s">
        <v>140</v>
      </c>
    </row>
    <row r="142" spans="2:65" s="40" customFormat="1" ht="39" customHeight="1" x14ac:dyDescent="0.25">
      <c r="B142" s="41"/>
      <c r="C142" s="110" t="s">
        <v>141</v>
      </c>
      <c r="D142" s="110" t="s">
        <v>132</v>
      </c>
      <c r="E142" s="111" t="s">
        <v>142</v>
      </c>
      <c r="F142" s="159" t="s">
        <v>143</v>
      </c>
      <c r="G142" s="159"/>
      <c r="H142" s="159"/>
      <c r="I142" s="159"/>
      <c r="J142" s="112" t="s">
        <v>1</v>
      </c>
      <c r="K142" s="113">
        <v>0</v>
      </c>
      <c r="L142" s="160"/>
      <c r="M142" s="160"/>
      <c r="N142" s="160">
        <f>ROUND($L$142*$K$142,2)</f>
        <v>0</v>
      </c>
      <c r="O142" s="160"/>
      <c r="P142" s="160"/>
      <c r="Q142" s="160"/>
      <c r="R142" s="43"/>
      <c r="T142" s="114"/>
      <c r="U142" s="115" t="s">
        <v>64</v>
      </c>
      <c r="V142" s="116">
        <v>0.25900000000000001</v>
      </c>
      <c r="W142" s="116">
        <f>$V$142*$K$142</f>
        <v>0</v>
      </c>
      <c r="X142" s="116">
        <v>0</v>
      </c>
      <c r="Y142" s="116">
        <f>$X$142*$K$142</f>
        <v>0</v>
      </c>
      <c r="Z142" s="116">
        <v>0</v>
      </c>
      <c r="AA142" s="117">
        <f>$Z$142*$K$142</f>
        <v>0</v>
      </c>
      <c r="AR142" s="40" t="s">
        <v>135</v>
      </c>
      <c r="AT142" s="40" t="s">
        <v>132</v>
      </c>
      <c r="AU142" s="40" t="s">
        <v>136</v>
      </c>
      <c r="AY142" s="40" t="s">
        <v>131</v>
      </c>
      <c r="BE142" s="118">
        <f>IF($U$142="základná",$N$142,0)</f>
        <v>0</v>
      </c>
      <c r="BF142" s="118">
        <f>IF($U$142="znížená",$N$142,0)</f>
        <v>0</v>
      </c>
      <c r="BG142" s="118">
        <f>IF($U$142="zákl. prenesená",$N$142,0)</f>
        <v>0</v>
      </c>
      <c r="BH142" s="118">
        <f>IF($U$142="zníž. prenesená",$N$142,0)</f>
        <v>0</v>
      </c>
      <c r="BI142" s="118">
        <f>IF($U$142="nulová",$N$142,0)</f>
        <v>0</v>
      </c>
      <c r="BJ142" s="40" t="s">
        <v>136</v>
      </c>
      <c r="BK142" s="119">
        <f>ROUND($L$142*$K$142,3)</f>
        <v>0</v>
      </c>
      <c r="BL142" s="40" t="s">
        <v>135</v>
      </c>
      <c r="BM142" s="40" t="s">
        <v>144</v>
      </c>
    </row>
    <row r="143" spans="2:65" s="101" customFormat="1" ht="30.75" customHeight="1" x14ac:dyDescent="0.3">
      <c r="B143" s="100"/>
      <c r="D143" s="109" t="s">
        <v>86</v>
      </c>
      <c r="E143" s="109"/>
      <c r="F143" s="109"/>
      <c r="G143" s="109"/>
      <c r="H143" s="109"/>
      <c r="I143" s="109"/>
      <c r="J143" s="109"/>
      <c r="K143" s="109"/>
      <c r="L143" s="109"/>
      <c r="M143" s="109"/>
      <c r="N143" s="158">
        <f>$BK$143</f>
        <v>0</v>
      </c>
      <c r="O143" s="158"/>
      <c r="P143" s="158"/>
      <c r="Q143" s="158"/>
      <c r="R143" s="103"/>
      <c r="T143" s="104"/>
      <c r="W143" s="105">
        <f>SUM($W$144:$W$157)</f>
        <v>189.68183855999999</v>
      </c>
      <c r="Y143" s="105">
        <f>SUM($Y$144:$Y$157)</f>
        <v>4.0733239799999996</v>
      </c>
      <c r="AA143" s="106">
        <f>SUM($AA$144:$AA$157)</f>
        <v>0</v>
      </c>
      <c r="AR143" s="107" t="s">
        <v>130</v>
      </c>
      <c r="AT143" s="107" t="s">
        <v>129</v>
      </c>
      <c r="AU143" s="107" t="s">
        <v>130</v>
      </c>
      <c r="AY143" s="107" t="s">
        <v>131</v>
      </c>
      <c r="BK143" s="108">
        <f>SUM($BK$144:$BK$157)</f>
        <v>0</v>
      </c>
    </row>
    <row r="144" spans="2:65" s="40" customFormat="1" ht="27" customHeight="1" x14ac:dyDescent="0.25">
      <c r="B144" s="41"/>
      <c r="C144" s="141" t="s">
        <v>135</v>
      </c>
      <c r="D144" s="141" t="s">
        <v>132</v>
      </c>
      <c r="E144" s="142" t="s">
        <v>145</v>
      </c>
      <c r="F144" s="165" t="s">
        <v>146</v>
      </c>
      <c r="G144" s="165"/>
      <c r="H144" s="165"/>
      <c r="I144" s="165"/>
      <c r="J144" s="143" t="s">
        <v>1</v>
      </c>
      <c r="K144" s="144">
        <v>33.637999999999998</v>
      </c>
      <c r="L144" s="166"/>
      <c r="M144" s="166"/>
      <c r="N144" s="166">
        <f>ROUND($L$144*$K$144,2)</f>
        <v>0</v>
      </c>
      <c r="O144" s="166"/>
      <c r="P144" s="166"/>
      <c r="Q144" s="166"/>
      <c r="R144" s="43"/>
      <c r="T144" s="114"/>
      <c r="U144" s="115" t="s">
        <v>64</v>
      </c>
      <c r="V144" s="116">
        <v>8.2019999999999996E-2</v>
      </c>
      <c r="W144" s="116">
        <f>$V$144*$K$144</f>
        <v>2.7589887599999998</v>
      </c>
      <c r="X144" s="116">
        <v>8.0000000000000007E-5</v>
      </c>
      <c r="Y144" s="116">
        <f>$X$144*$K$144</f>
        <v>2.69104E-3</v>
      </c>
      <c r="Z144" s="116">
        <v>0</v>
      </c>
      <c r="AA144" s="117">
        <f>$Z$144*$K$144</f>
        <v>0</v>
      </c>
      <c r="AR144" s="40" t="s">
        <v>135</v>
      </c>
      <c r="AT144" s="40" t="s">
        <v>132</v>
      </c>
      <c r="AU144" s="40" t="s">
        <v>136</v>
      </c>
      <c r="AY144" s="40" t="s">
        <v>131</v>
      </c>
      <c r="BE144" s="118">
        <f>IF($U$144="základná",$N$144,0)</f>
        <v>0</v>
      </c>
      <c r="BF144" s="118">
        <f>IF($U$144="znížená",$N$144,0)</f>
        <v>0</v>
      </c>
      <c r="BG144" s="118">
        <f>IF($U$144="zákl. prenesená",$N$144,0)</f>
        <v>0</v>
      </c>
      <c r="BH144" s="118">
        <f>IF($U$144="zníž. prenesená",$N$144,0)</f>
        <v>0</v>
      </c>
      <c r="BI144" s="118">
        <f>IF($U$144="nulová",$N$144,0)</f>
        <v>0</v>
      </c>
      <c r="BJ144" s="40" t="s">
        <v>136</v>
      </c>
      <c r="BK144" s="119">
        <f>ROUND($L$144*$K$144,3)</f>
        <v>0</v>
      </c>
      <c r="BL144" s="40" t="s">
        <v>135</v>
      </c>
      <c r="BM144" s="40" t="s">
        <v>147</v>
      </c>
    </row>
    <row r="145" spans="2:65" s="40" customFormat="1" ht="27" customHeight="1" x14ac:dyDescent="0.25">
      <c r="B145" s="41"/>
      <c r="C145" s="141" t="s">
        <v>148</v>
      </c>
      <c r="D145" s="141" t="s">
        <v>132</v>
      </c>
      <c r="E145" s="142" t="s">
        <v>149</v>
      </c>
      <c r="F145" s="165" t="s">
        <v>964</v>
      </c>
      <c r="G145" s="165"/>
      <c r="H145" s="165"/>
      <c r="I145" s="165"/>
      <c r="J145" s="143" t="s">
        <v>1</v>
      </c>
      <c r="K145" s="144">
        <v>136.68</v>
      </c>
      <c r="L145" s="166"/>
      <c r="M145" s="166"/>
      <c r="N145" s="166">
        <f>ROUND($L$145*$K$145,2)</f>
        <v>0</v>
      </c>
      <c r="O145" s="166"/>
      <c r="P145" s="166"/>
      <c r="Q145" s="166"/>
      <c r="R145" s="43"/>
      <c r="T145" s="114"/>
      <c r="U145" s="115" t="s">
        <v>64</v>
      </c>
      <c r="V145" s="116">
        <v>0.11205</v>
      </c>
      <c r="W145" s="116">
        <f>$V$145*$K$145</f>
        <v>15.314994</v>
      </c>
      <c r="X145" s="116">
        <v>2.2000000000000001E-4</v>
      </c>
      <c r="Y145" s="116">
        <f>$X$145*$K$145</f>
        <v>3.0069600000000002E-2</v>
      </c>
      <c r="Z145" s="116">
        <v>0</v>
      </c>
      <c r="AA145" s="117">
        <f>$Z$145*$K$145</f>
        <v>0</v>
      </c>
      <c r="AR145" s="40" t="s">
        <v>135</v>
      </c>
      <c r="AT145" s="40" t="s">
        <v>132</v>
      </c>
      <c r="AU145" s="40" t="s">
        <v>136</v>
      </c>
      <c r="AY145" s="40" t="s">
        <v>131</v>
      </c>
      <c r="BE145" s="118">
        <f>IF($U$145="základná",$N$145,0)</f>
        <v>0</v>
      </c>
      <c r="BF145" s="118">
        <f>IF($U$145="znížená",$N$145,0)</f>
        <v>0</v>
      </c>
      <c r="BG145" s="118">
        <f>IF($U$145="zákl. prenesená",$N$145,0)</f>
        <v>0</v>
      </c>
      <c r="BH145" s="118">
        <f>IF($U$145="zníž. prenesená",$N$145,0)</f>
        <v>0</v>
      </c>
      <c r="BI145" s="118">
        <f>IF($U$145="nulová",$N$145,0)</f>
        <v>0</v>
      </c>
      <c r="BJ145" s="40" t="s">
        <v>136</v>
      </c>
      <c r="BK145" s="119">
        <f>ROUND($L$145*$K$145,3)</f>
        <v>0</v>
      </c>
      <c r="BL145" s="40" t="s">
        <v>135</v>
      </c>
      <c r="BM145" s="40" t="s">
        <v>150</v>
      </c>
    </row>
    <row r="146" spans="2:65" s="40" customFormat="1" ht="39" customHeight="1" x14ac:dyDescent="0.25">
      <c r="B146" s="41"/>
      <c r="C146" s="141" t="s">
        <v>151</v>
      </c>
      <c r="D146" s="141" t="s">
        <v>132</v>
      </c>
      <c r="E146" s="142" t="s">
        <v>152</v>
      </c>
      <c r="F146" s="165" t="s">
        <v>965</v>
      </c>
      <c r="G146" s="165"/>
      <c r="H146" s="165"/>
      <c r="I146" s="165"/>
      <c r="J146" s="143" t="s">
        <v>1</v>
      </c>
      <c r="K146" s="144">
        <v>136.68</v>
      </c>
      <c r="L146" s="166"/>
      <c r="M146" s="166"/>
      <c r="N146" s="166">
        <f>ROUND($L$146*$K$146,2)</f>
        <v>0</v>
      </c>
      <c r="O146" s="166"/>
      <c r="P146" s="166"/>
      <c r="Q146" s="166"/>
      <c r="R146" s="43"/>
      <c r="T146" s="114"/>
      <c r="U146" s="115" t="s">
        <v>64</v>
      </c>
      <c r="V146" s="116">
        <v>0.40789999999999998</v>
      </c>
      <c r="W146" s="116">
        <f>$V$146*$K$146</f>
        <v>55.751772000000003</v>
      </c>
      <c r="X146" s="116">
        <v>4.4000000000000003E-3</v>
      </c>
      <c r="Y146" s="116">
        <f>$X$146*$K$146</f>
        <v>0.60139200000000004</v>
      </c>
      <c r="Z146" s="116">
        <v>0</v>
      </c>
      <c r="AA146" s="117">
        <f>$Z$146*$K$146</f>
        <v>0</v>
      </c>
      <c r="AR146" s="40" t="s">
        <v>135</v>
      </c>
      <c r="AT146" s="40" t="s">
        <v>132</v>
      </c>
      <c r="AU146" s="40" t="s">
        <v>136</v>
      </c>
      <c r="AY146" s="40" t="s">
        <v>131</v>
      </c>
      <c r="BE146" s="118">
        <f>IF($U$146="základná",$N$146,0)</f>
        <v>0</v>
      </c>
      <c r="BF146" s="118">
        <f>IF($U$146="znížená",$N$146,0)</f>
        <v>0</v>
      </c>
      <c r="BG146" s="118">
        <f>IF($U$146="zákl. prenesená",$N$146,0)</f>
        <v>0</v>
      </c>
      <c r="BH146" s="118">
        <f>IF($U$146="zníž. prenesená",$N$146,0)</f>
        <v>0</v>
      </c>
      <c r="BI146" s="118">
        <f>IF($U$146="nulová",$N$146,0)</f>
        <v>0</v>
      </c>
      <c r="BJ146" s="40" t="s">
        <v>136</v>
      </c>
      <c r="BK146" s="119">
        <f>ROUND($L$146*$K$146,3)</f>
        <v>0</v>
      </c>
      <c r="BL146" s="40" t="s">
        <v>135</v>
      </c>
      <c r="BM146" s="40" t="s">
        <v>153</v>
      </c>
    </row>
    <row r="147" spans="2:65" s="40" customFormat="1" ht="27" customHeight="1" x14ac:dyDescent="0.25">
      <c r="B147" s="41"/>
      <c r="C147" s="141" t="s">
        <v>154</v>
      </c>
      <c r="D147" s="141" t="s">
        <v>132</v>
      </c>
      <c r="E147" s="142" t="s">
        <v>155</v>
      </c>
      <c r="F147" s="165" t="s">
        <v>156</v>
      </c>
      <c r="G147" s="165"/>
      <c r="H147" s="165"/>
      <c r="I147" s="165"/>
      <c r="J147" s="143" t="s">
        <v>1</v>
      </c>
      <c r="K147" s="144">
        <v>136.68</v>
      </c>
      <c r="L147" s="166"/>
      <c r="M147" s="166"/>
      <c r="N147" s="166">
        <f>ROUND($L$147*$K$147,2)</f>
        <v>0</v>
      </c>
      <c r="O147" s="166"/>
      <c r="P147" s="166"/>
      <c r="Q147" s="166"/>
      <c r="R147" s="43"/>
      <c r="T147" s="114"/>
      <c r="U147" s="115" t="s">
        <v>64</v>
      </c>
      <c r="V147" s="116">
        <v>0.22122</v>
      </c>
      <c r="W147" s="116">
        <f>$V$147*$K$147</f>
        <v>30.2363496</v>
      </c>
      <c r="X147" s="116">
        <v>5.9199999999999999E-3</v>
      </c>
      <c r="Y147" s="116">
        <f>$X$147*$K$147</f>
        <v>0.80914560000000002</v>
      </c>
      <c r="Z147" s="116">
        <v>0</v>
      </c>
      <c r="AA147" s="117">
        <f>$Z$147*$K$147</f>
        <v>0</v>
      </c>
      <c r="AR147" s="40" t="s">
        <v>135</v>
      </c>
      <c r="AT147" s="40" t="s">
        <v>132</v>
      </c>
      <c r="AU147" s="40" t="s">
        <v>136</v>
      </c>
      <c r="AY147" s="40" t="s">
        <v>131</v>
      </c>
      <c r="BE147" s="118">
        <f>IF($U$147="základná",$N$147,0)</f>
        <v>0</v>
      </c>
      <c r="BF147" s="118">
        <f>IF($U$147="znížená",$N$147,0)</f>
        <v>0</v>
      </c>
      <c r="BG147" s="118">
        <f>IF($U$147="zákl. prenesená",$N$147,0)</f>
        <v>0</v>
      </c>
      <c r="BH147" s="118">
        <f>IF($U$147="zníž. prenesená",$N$147,0)</f>
        <v>0</v>
      </c>
      <c r="BI147" s="118">
        <f>IF($U$147="nulová",$N$147,0)</f>
        <v>0</v>
      </c>
      <c r="BJ147" s="40" t="s">
        <v>136</v>
      </c>
      <c r="BK147" s="119">
        <f>ROUND($L$147*$K$147,3)</f>
        <v>0</v>
      </c>
      <c r="BL147" s="40" t="s">
        <v>135</v>
      </c>
      <c r="BM147" s="40" t="s">
        <v>157</v>
      </c>
    </row>
    <row r="148" spans="2:65" s="40" customFormat="1" ht="27" customHeight="1" x14ac:dyDescent="0.25">
      <c r="B148" s="41"/>
      <c r="C148" s="141" t="s">
        <v>158</v>
      </c>
      <c r="D148" s="141" t="s">
        <v>132</v>
      </c>
      <c r="E148" s="142" t="s">
        <v>159</v>
      </c>
      <c r="F148" s="165" t="s">
        <v>160</v>
      </c>
      <c r="G148" s="165"/>
      <c r="H148" s="165"/>
      <c r="I148" s="165"/>
      <c r="J148" s="143" t="s">
        <v>1</v>
      </c>
      <c r="K148" s="144">
        <v>9.9700000000000006</v>
      </c>
      <c r="L148" s="166"/>
      <c r="M148" s="166"/>
      <c r="N148" s="166">
        <f>ROUND($L$148*$K$148,2)</f>
        <v>0</v>
      </c>
      <c r="O148" s="166"/>
      <c r="P148" s="166"/>
      <c r="Q148" s="166"/>
      <c r="R148" s="43"/>
      <c r="T148" s="114"/>
      <c r="U148" s="115" t="s">
        <v>64</v>
      </c>
      <c r="V148" s="116">
        <v>0.80010000000000003</v>
      </c>
      <c r="W148" s="116">
        <f>$V$148*$K$148</f>
        <v>7.9769970000000008</v>
      </c>
      <c r="X148" s="116">
        <v>3.7560000000000003E-2</v>
      </c>
      <c r="Y148" s="116">
        <f>$X$148*$K$148</f>
        <v>0.37447320000000006</v>
      </c>
      <c r="Z148" s="116">
        <v>0</v>
      </c>
      <c r="AA148" s="117">
        <f>$Z$148*$K$148</f>
        <v>0</v>
      </c>
      <c r="AR148" s="40" t="s">
        <v>135</v>
      </c>
      <c r="AT148" s="40" t="s">
        <v>132</v>
      </c>
      <c r="AU148" s="40" t="s">
        <v>136</v>
      </c>
      <c r="AY148" s="40" t="s">
        <v>131</v>
      </c>
      <c r="BE148" s="118">
        <f>IF($U$148="základná",$N$148,0)</f>
        <v>0</v>
      </c>
      <c r="BF148" s="118">
        <f>IF($U$148="znížená",$N$148,0)</f>
        <v>0</v>
      </c>
      <c r="BG148" s="118">
        <f>IF($U$148="zákl. prenesená",$N$148,0)</f>
        <v>0</v>
      </c>
      <c r="BH148" s="118">
        <f>IF($U$148="zníž. prenesená",$N$148,0)</f>
        <v>0</v>
      </c>
      <c r="BI148" s="118">
        <f>IF($U$148="nulová",$N$148,0)</f>
        <v>0</v>
      </c>
      <c r="BJ148" s="40" t="s">
        <v>136</v>
      </c>
      <c r="BK148" s="119">
        <f>ROUND($L$148*$K$148,3)</f>
        <v>0</v>
      </c>
      <c r="BL148" s="40" t="s">
        <v>135</v>
      </c>
      <c r="BM148" s="40" t="s">
        <v>161</v>
      </c>
    </row>
    <row r="149" spans="2:65" s="40" customFormat="1" ht="27" customHeight="1" x14ac:dyDescent="0.25">
      <c r="B149" s="41"/>
      <c r="C149" s="141" t="s">
        <v>162</v>
      </c>
      <c r="D149" s="141" t="s">
        <v>132</v>
      </c>
      <c r="E149" s="142" t="s">
        <v>163</v>
      </c>
      <c r="F149" s="165" t="s">
        <v>164</v>
      </c>
      <c r="G149" s="165"/>
      <c r="H149" s="165"/>
      <c r="I149" s="165"/>
      <c r="J149" s="143" t="s">
        <v>1</v>
      </c>
      <c r="K149" s="144">
        <v>69.906000000000006</v>
      </c>
      <c r="L149" s="166"/>
      <c r="M149" s="166"/>
      <c r="N149" s="166">
        <f>ROUND($L$149*$K$149,2)</f>
        <v>0</v>
      </c>
      <c r="O149" s="166"/>
      <c r="P149" s="166"/>
      <c r="Q149" s="166"/>
      <c r="R149" s="43"/>
      <c r="T149" s="114"/>
      <c r="U149" s="115" t="s">
        <v>64</v>
      </c>
      <c r="V149" s="116">
        <v>6.9000000000000006E-2</v>
      </c>
      <c r="W149" s="116">
        <f>$V$149*$K$149</f>
        <v>4.8235140000000012</v>
      </c>
      <c r="X149" s="116">
        <v>1.004E-2</v>
      </c>
      <c r="Y149" s="116">
        <f>$X$149*$K$149</f>
        <v>0.70185624000000013</v>
      </c>
      <c r="Z149" s="116">
        <v>0</v>
      </c>
      <c r="AA149" s="117">
        <f>$Z$149*$K$149</f>
        <v>0</v>
      </c>
      <c r="AR149" s="40" t="s">
        <v>135</v>
      </c>
      <c r="AT149" s="40" t="s">
        <v>132</v>
      </c>
      <c r="AU149" s="40" t="s">
        <v>136</v>
      </c>
      <c r="AY149" s="40" t="s">
        <v>131</v>
      </c>
      <c r="BE149" s="118">
        <f>IF($U$149="základná",$N$149,0)</f>
        <v>0</v>
      </c>
      <c r="BF149" s="118">
        <f>IF($U$149="znížená",$N$149,0)</f>
        <v>0</v>
      </c>
      <c r="BG149" s="118">
        <f>IF($U$149="zákl. prenesená",$N$149,0)</f>
        <v>0</v>
      </c>
      <c r="BH149" s="118">
        <f>IF($U$149="zníž. prenesená",$N$149,0)</f>
        <v>0</v>
      </c>
      <c r="BI149" s="118">
        <f>IF($U$149="nulová",$N$149,0)</f>
        <v>0</v>
      </c>
      <c r="BJ149" s="40" t="s">
        <v>136</v>
      </c>
      <c r="BK149" s="119">
        <f>ROUND($L$149*$K$149,3)</f>
        <v>0</v>
      </c>
      <c r="BL149" s="40" t="s">
        <v>135</v>
      </c>
      <c r="BM149" s="40" t="s">
        <v>165</v>
      </c>
    </row>
    <row r="150" spans="2:65" s="40" customFormat="1" ht="27" customHeight="1" x14ac:dyDescent="0.25">
      <c r="B150" s="41"/>
      <c r="C150" s="141" t="s">
        <v>166</v>
      </c>
      <c r="D150" s="141" t="s">
        <v>132</v>
      </c>
      <c r="E150" s="142" t="s">
        <v>167</v>
      </c>
      <c r="F150" s="165" t="s">
        <v>966</v>
      </c>
      <c r="G150" s="165"/>
      <c r="H150" s="165"/>
      <c r="I150" s="165"/>
      <c r="J150" s="143" t="s">
        <v>1</v>
      </c>
      <c r="K150" s="144">
        <v>69.906000000000006</v>
      </c>
      <c r="L150" s="166"/>
      <c r="M150" s="166"/>
      <c r="N150" s="166">
        <f>ROUND($L$150*$K$150,2)</f>
        <v>0</v>
      </c>
      <c r="O150" s="166"/>
      <c r="P150" s="166"/>
      <c r="Q150" s="166"/>
      <c r="R150" s="43"/>
      <c r="T150" s="114"/>
      <c r="U150" s="115" t="s">
        <v>64</v>
      </c>
      <c r="V150" s="116">
        <v>5.2040000000000003E-2</v>
      </c>
      <c r="W150" s="116">
        <f>$V$150*$K$150</f>
        <v>3.6379082400000007</v>
      </c>
      <c r="X150" s="116">
        <v>2.1000000000000001E-4</v>
      </c>
      <c r="Y150" s="116">
        <f>$X$150*$K$150</f>
        <v>1.4680260000000002E-2</v>
      </c>
      <c r="Z150" s="116">
        <v>0</v>
      </c>
      <c r="AA150" s="117">
        <f>$Z$150*$K$150</f>
        <v>0</v>
      </c>
      <c r="AR150" s="40" t="s">
        <v>135</v>
      </c>
      <c r="AT150" s="40" t="s">
        <v>132</v>
      </c>
      <c r="AU150" s="40" t="s">
        <v>136</v>
      </c>
      <c r="AY150" s="40" t="s">
        <v>131</v>
      </c>
      <c r="BE150" s="118">
        <f>IF($U$150="základná",$N$150,0)</f>
        <v>0</v>
      </c>
      <c r="BF150" s="118">
        <f>IF($U$150="znížená",$N$150,0)</f>
        <v>0</v>
      </c>
      <c r="BG150" s="118">
        <f>IF($U$150="zákl. prenesená",$N$150,0)</f>
        <v>0</v>
      </c>
      <c r="BH150" s="118">
        <f>IF($U$150="zníž. prenesená",$N$150,0)</f>
        <v>0</v>
      </c>
      <c r="BI150" s="118">
        <f>IF($U$150="nulová",$N$150,0)</f>
        <v>0</v>
      </c>
      <c r="BJ150" s="40" t="s">
        <v>136</v>
      </c>
      <c r="BK150" s="119">
        <f>ROUND($L$150*$K$150,3)</f>
        <v>0</v>
      </c>
      <c r="BL150" s="40" t="s">
        <v>135</v>
      </c>
      <c r="BM150" s="40" t="s">
        <v>168</v>
      </c>
    </row>
    <row r="151" spans="2:65" s="40" customFormat="1" ht="27" customHeight="1" x14ac:dyDescent="0.25">
      <c r="B151" s="41"/>
      <c r="C151" s="141" t="s">
        <v>169</v>
      </c>
      <c r="D151" s="141" t="s">
        <v>132</v>
      </c>
      <c r="E151" s="142" t="s">
        <v>170</v>
      </c>
      <c r="F151" s="165" t="s">
        <v>967</v>
      </c>
      <c r="G151" s="165"/>
      <c r="H151" s="165"/>
      <c r="I151" s="165"/>
      <c r="J151" s="143" t="s">
        <v>1</v>
      </c>
      <c r="K151" s="144">
        <v>69.906000000000006</v>
      </c>
      <c r="L151" s="166"/>
      <c r="M151" s="166"/>
      <c r="N151" s="166">
        <f>ROUND($L$151*$K$151,2)</f>
        <v>0</v>
      </c>
      <c r="O151" s="166"/>
      <c r="P151" s="166"/>
      <c r="Q151" s="166"/>
      <c r="R151" s="43"/>
      <c r="T151" s="114"/>
      <c r="U151" s="115" t="s">
        <v>64</v>
      </c>
      <c r="V151" s="116">
        <v>0.38879999999999998</v>
      </c>
      <c r="W151" s="116">
        <f>$V$151*$K$151</f>
        <v>27.1794528</v>
      </c>
      <c r="X151" s="116">
        <v>1.3650000000000001E-2</v>
      </c>
      <c r="Y151" s="116">
        <f>$X$151*$K$151</f>
        <v>0.95421690000000015</v>
      </c>
      <c r="Z151" s="116">
        <v>0</v>
      </c>
      <c r="AA151" s="117">
        <f>$Z$151*$K$151</f>
        <v>0</v>
      </c>
      <c r="AR151" s="40" t="s">
        <v>135</v>
      </c>
      <c r="AT151" s="40" t="s">
        <v>132</v>
      </c>
      <c r="AU151" s="40" t="s">
        <v>136</v>
      </c>
      <c r="AY151" s="40" t="s">
        <v>131</v>
      </c>
      <c r="BE151" s="118">
        <f>IF($U$151="základná",$N$151,0)</f>
        <v>0</v>
      </c>
      <c r="BF151" s="118">
        <f>IF($U$151="znížená",$N$151,0)</f>
        <v>0</v>
      </c>
      <c r="BG151" s="118">
        <f>IF($U$151="zákl. prenesená",$N$151,0)</f>
        <v>0</v>
      </c>
      <c r="BH151" s="118">
        <f>IF($U$151="zníž. prenesená",$N$151,0)</f>
        <v>0</v>
      </c>
      <c r="BI151" s="118">
        <f>IF($U$151="nulová",$N$151,0)</f>
        <v>0</v>
      </c>
      <c r="BJ151" s="40" t="s">
        <v>136</v>
      </c>
      <c r="BK151" s="119">
        <f>ROUND($L$151*$K$151,3)</f>
        <v>0</v>
      </c>
      <c r="BL151" s="40" t="s">
        <v>135</v>
      </c>
      <c r="BM151" s="40" t="s">
        <v>171</v>
      </c>
    </row>
    <row r="152" spans="2:65" s="40" customFormat="1" ht="27" customHeight="1" x14ac:dyDescent="0.25">
      <c r="B152" s="41"/>
      <c r="C152" s="141" t="s">
        <v>172</v>
      </c>
      <c r="D152" s="141" t="s">
        <v>132</v>
      </c>
      <c r="E152" s="142" t="s">
        <v>173</v>
      </c>
      <c r="F152" s="165" t="s">
        <v>968</v>
      </c>
      <c r="G152" s="165"/>
      <c r="H152" s="165"/>
      <c r="I152" s="165"/>
      <c r="J152" s="143" t="s">
        <v>1</v>
      </c>
      <c r="K152" s="144">
        <v>69.906000000000006</v>
      </c>
      <c r="L152" s="166"/>
      <c r="M152" s="166"/>
      <c r="N152" s="166">
        <f>ROUND($L$152*$K$152,2)</f>
        <v>0</v>
      </c>
      <c r="O152" s="166"/>
      <c r="P152" s="166"/>
      <c r="Q152" s="166"/>
      <c r="R152" s="43"/>
      <c r="T152" s="114"/>
      <c r="U152" s="115" t="s">
        <v>64</v>
      </c>
      <c r="V152" s="116">
        <v>0.31785999999999998</v>
      </c>
      <c r="W152" s="116">
        <f>$V$152*$K$152</f>
        <v>22.220321160000001</v>
      </c>
      <c r="X152" s="116">
        <v>4.1999999999999997E-3</v>
      </c>
      <c r="Y152" s="116">
        <f>$X$152*$K$152</f>
        <v>0.29360520000000001</v>
      </c>
      <c r="Z152" s="116">
        <v>0</v>
      </c>
      <c r="AA152" s="117">
        <f>$Z$152*$K$152</f>
        <v>0</v>
      </c>
      <c r="AR152" s="40" t="s">
        <v>135</v>
      </c>
      <c r="AT152" s="40" t="s">
        <v>132</v>
      </c>
      <c r="AU152" s="40" t="s">
        <v>136</v>
      </c>
      <c r="AY152" s="40" t="s">
        <v>131</v>
      </c>
      <c r="BE152" s="118">
        <f>IF($U$152="základná",$N$152,0)</f>
        <v>0</v>
      </c>
      <c r="BF152" s="118">
        <f>IF($U$152="znížená",$N$152,0)</f>
        <v>0</v>
      </c>
      <c r="BG152" s="118">
        <f>IF($U$152="zákl. prenesená",$N$152,0)</f>
        <v>0</v>
      </c>
      <c r="BH152" s="118">
        <f>IF($U$152="zníž. prenesená",$N$152,0)</f>
        <v>0</v>
      </c>
      <c r="BI152" s="118">
        <f>IF($U$152="nulová",$N$152,0)</f>
        <v>0</v>
      </c>
      <c r="BJ152" s="40" t="s">
        <v>136</v>
      </c>
      <c r="BK152" s="119">
        <f>ROUND($L$152*$K$152,3)</f>
        <v>0</v>
      </c>
      <c r="BL152" s="40" t="s">
        <v>135</v>
      </c>
      <c r="BM152" s="40" t="s">
        <v>174</v>
      </c>
    </row>
    <row r="153" spans="2:65" s="40" customFormat="1" ht="39" customHeight="1" x14ac:dyDescent="0.25">
      <c r="B153" s="41"/>
      <c r="C153" s="141" t="s">
        <v>175</v>
      </c>
      <c r="D153" s="141" t="s">
        <v>132</v>
      </c>
      <c r="E153" s="142" t="s">
        <v>176</v>
      </c>
      <c r="F153" s="165" t="s">
        <v>969</v>
      </c>
      <c r="G153" s="165"/>
      <c r="H153" s="165"/>
      <c r="I153" s="165"/>
      <c r="J153" s="143" t="s">
        <v>1</v>
      </c>
      <c r="K153" s="144">
        <v>9.9700000000000006</v>
      </c>
      <c r="L153" s="166"/>
      <c r="M153" s="166"/>
      <c r="N153" s="166">
        <f>ROUND($L$153*$K$153,2)</f>
        <v>0</v>
      </c>
      <c r="O153" s="166"/>
      <c r="P153" s="166"/>
      <c r="Q153" s="166"/>
      <c r="R153" s="43"/>
      <c r="T153" s="114"/>
      <c r="U153" s="115" t="s">
        <v>64</v>
      </c>
      <c r="V153" s="116">
        <v>1.3248</v>
      </c>
      <c r="W153" s="116">
        <f>$V$153*$K$153</f>
        <v>13.208256</v>
      </c>
      <c r="X153" s="116">
        <v>1.3010000000000001E-2</v>
      </c>
      <c r="Y153" s="116">
        <f>$X$153*$K$153</f>
        <v>0.12970970000000001</v>
      </c>
      <c r="Z153" s="116">
        <v>0</v>
      </c>
      <c r="AA153" s="117">
        <f>$Z$153*$K$153</f>
        <v>0</v>
      </c>
      <c r="AR153" s="40" t="s">
        <v>135</v>
      </c>
      <c r="AT153" s="40" t="s">
        <v>132</v>
      </c>
      <c r="AU153" s="40" t="s">
        <v>136</v>
      </c>
      <c r="AY153" s="40" t="s">
        <v>131</v>
      </c>
      <c r="BE153" s="118">
        <f>IF($U$153="základná",$N$153,0)</f>
        <v>0</v>
      </c>
      <c r="BF153" s="118">
        <f>IF($U$153="znížená",$N$153,0)</f>
        <v>0</v>
      </c>
      <c r="BG153" s="118">
        <f>IF($U$153="zákl. prenesená",$N$153,0)</f>
        <v>0</v>
      </c>
      <c r="BH153" s="118">
        <f>IF($U$153="zníž. prenesená",$N$153,0)</f>
        <v>0</v>
      </c>
      <c r="BI153" s="118">
        <f>IF($U$153="nulová",$N$153,0)</f>
        <v>0</v>
      </c>
      <c r="BJ153" s="40" t="s">
        <v>136</v>
      </c>
      <c r="BK153" s="119">
        <f>ROUND($L$153*$K$153,3)</f>
        <v>0</v>
      </c>
      <c r="BL153" s="40" t="s">
        <v>135</v>
      </c>
      <c r="BM153" s="40" t="s">
        <v>177</v>
      </c>
    </row>
    <row r="154" spans="2:65" s="40" customFormat="1" ht="27" customHeight="1" x14ac:dyDescent="0.25">
      <c r="B154" s="41"/>
      <c r="C154" s="141" t="s">
        <v>178</v>
      </c>
      <c r="D154" s="141" t="s">
        <v>132</v>
      </c>
      <c r="E154" s="142" t="s">
        <v>179</v>
      </c>
      <c r="F154" s="165" t="s">
        <v>180</v>
      </c>
      <c r="G154" s="165"/>
      <c r="H154" s="165"/>
      <c r="I154" s="165"/>
      <c r="J154" s="143" t="s">
        <v>2</v>
      </c>
      <c r="K154" s="144">
        <v>17.25</v>
      </c>
      <c r="L154" s="166"/>
      <c r="M154" s="166"/>
      <c r="N154" s="166">
        <f>ROUND($L$154*$K$154,2)</f>
        <v>0</v>
      </c>
      <c r="O154" s="166"/>
      <c r="P154" s="166"/>
      <c r="Q154" s="166"/>
      <c r="R154" s="43"/>
      <c r="T154" s="114"/>
      <c r="U154" s="115" t="s">
        <v>64</v>
      </c>
      <c r="V154" s="116">
        <v>0.38106000000000001</v>
      </c>
      <c r="W154" s="116">
        <f>$V$154*$K$154</f>
        <v>6.5732850000000003</v>
      </c>
      <c r="X154" s="116">
        <v>7.9399999999999991E-3</v>
      </c>
      <c r="Y154" s="116">
        <f>$X$154*$K$154</f>
        <v>0.13696499999999998</v>
      </c>
      <c r="Z154" s="116">
        <v>0</v>
      </c>
      <c r="AA154" s="117">
        <f>$Z$154*$K$154</f>
        <v>0</v>
      </c>
      <c r="AR154" s="40" t="s">
        <v>135</v>
      </c>
      <c r="AT154" s="40" t="s">
        <v>132</v>
      </c>
      <c r="AU154" s="40" t="s">
        <v>136</v>
      </c>
      <c r="AY154" s="40" t="s">
        <v>131</v>
      </c>
      <c r="BE154" s="118">
        <f>IF($U$154="základná",$N$154,0)</f>
        <v>0</v>
      </c>
      <c r="BF154" s="118">
        <f>IF($U$154="znížená",$N$154,0)</f>
        <v>0</v>
      </c>
      <c r="BG154" s="118">
        <f>IF($U$154="zákl. prenesená",$N$154,0)</f>
        <v>0</v>
      </c>
      <c r="BH154" s="118">
        <f>IF($U$154="zníž. prenesená",$N$154,0)</f>
        <v>0</v>
      </c>
      <c r="BI154" s="118">
        <f>IF($U$154="nulová",$N$154,0)</f>
        <v>0</v>
      </c>
      <c r="BJ154" s="40" t="s">
        <v>136</v>
      </c>
      <c r="BK154" s="119">
        <f>ROUND($L$154*$K$154,3)</f>
        <v>0</v>
      </c>
      <c r="BL154" s="40" t="s">
        <v>135</v>
      </c>
      <c r="BM154" s="40" t="s">
        <v>181</v>
      </c>
    </row>
    <row r="155" spans="2:65" s="40" customFormat="1" ht="39" customHeight="1" x14ac:dyDescent="0.25">
      <c r="B155" s="41"/>
      <c r="C155" s="145" t="s">
        <v>182</v>
      </c>
      <c r="D155" s="145" t="s">
        <v>183</v>
      </c>
      <c r="E155" s="146" t="s">
        <v>184</v>
      </c>
      <c r="F155" s="163" t="s">
        <v>185</v>
      </c>
      <c r="G155" s="163"/>
      <c r="H155" s="163"/>
      <c r="I155" s="163"/>
      <c r="J155" s="147" t="s">
        <v>2</v>
      </c>
      <c r="K155" s="148">
        <v>16.422000000000001</v>
      </c>
      <c r="L155" s="164"/>
      <c r="M155" s="164"/>
      <c r="N155" s="164">
        <f>ROUND($L$155*$K$155,2)</f>
        <v>0</v>
      </c>
      <c r="O155" s="164"/>
      <c r="P155" s="164"/>
      <c r="Q155" s="164"/>
      <c r="R155" s="43"/>
      <c r="T155" s="114"/>
      <c r="U155" s="115" t="s">
        <v>64</v>
      </c>
      <c r="V155" s="116">
        <v>0</v>
      </c>
      <c r="W155" s="116">
        <f>$V$155*$K$155</f>
        <v>0</v>
      </c>
      <c r="X155" s="116">
        <v>1.3500000000000001E-3</v>
      </c>
      <c r="Y155" s="116">
        <f>$X$155*$K$155</f>
        <v>2.2169700000000001E-2</v>
      </c>
      <c r="Z155" s="116">
        <v>0</v>
      </c>
      <c r="AA155" s="117">
        <f>$Z$155*$K$155</f>
        <v>0</v>
      </c>
      <c r="AR155" s="40" t="s">
        <v>158</v>
      </c>
      <c r="AT155" s="40" t="s">
        <v>183</v>
      </c>
      <c r="AU155" s="40" t="s">
        <v>136</v>
      </c>
      <c r="AY155" s="40" t="s">
        <v>131</v>
      </c>
      <c r="BE155" s="118">
        <f>IF($U$155="základná",$N$155,0)</f>
        <v>0</v>
      </c>
      <c r="BF155" s="118">
        <f>IF($U$155="znížená",$N$155,0)</f>
        <v>0</v>
      </c>
      <c r="BG155" s="118">
        <f>IF($U$155="zákl. prenesená",$N$155,0)</f>
        <v>0</v>
      </c>
      <c r="BH155" s="118">
        <f>IF($U$155="zníž. prenesená",$N$155,0)</f>
        <v>0</v>
      </c>
      <c r="BI155" s="118">
        <f>IF($U$155="nulová",$N$155,0)</f>
        <v>0</v>
      </c>
      <c r="BJ155" s="40" t="s">
        <v>136</v>
      </c>
      <c r="BK155" s="119">
        <f>ROUND($L$155*$K$155,3)</f>
        <v>0</v>
      </c>
      <c r="BL155" s="40" t="s">
        <v>135</v>
      </c>
      <c r="BM155" s="40" t="s">
        <v>186</v>
      </c>
    </row>
    <row r="156" spans="2:65" s="40" customFormat="1" ht="39" customHeight="1" x14ac:dyDescent="0.25">
      <c r="B156" s="41"/>
      <c r="C156" s="145" t="s">
        <v>187</v>
      </c>
      <c r="D156" s="145" t="s">
        <v>183</v>
      </c>
      <c r="E156" s="146" t="s">
        <v>188</v>
      </c>
      <c r="F156" s="163" t="s">
        <v>189</v>
      </c>
      <c r="G156" s="163"/>
      <c r="H156" s="163"/>
      <c r="I156" s="163"/>
      <c r="J156" s="147" t="s">
        <v>2</v>
      </c>
      <c r="K156" s="148">
        <v>1.173</v>
      </c>
      <c r="L156" s="164"/>
      <c r="M156" s="164"/>
      <c r="N156" s="164">
        <f>ROUND($L$156*$K$156,2)</f>
        <v>0</v>
      </c>
      <c r="O156" s="164"/>
      <c r="P156" s="164"/>
      <c r="Q156" s="164"/>
      <c r="R156" s="43"/>
      <c r="T156" s="114"/>
      <c r="U156" s="115" t="s">
        <v>64</v>
      </c>
      <c r="V156" s="116">
        <v>0</v>
      </c>
      <c r="W156" s="116">
        <f>$V$156*$K$156</f>
        <v>0</v>
      </c>
      <c r="X156" s="116">
        <v>9.7999999999999997E-4</v>
      </c>
      <c r="Y156" s="116">
        <f>$X$156*$K$156</f>
        <v>1.1495400000000001E-3</v>
      </c>
      <c r="Z156" s="116">
        <v>0</v>
      </c>
      <c r="AA156" s="117">
        <f>$Z$156*$K$156</f>
        <v>0</v>
      </c>
      <c r="AR156" s="40" t="s">
        <v>158</v>
      </c>
      <c r="AT156" s="40" t="s">
        <v>183</v>
      </c>
      <c r="AU156" s="40" t="s">
        <v>136</v>
      </c>
      <c r="AY156" s="40" t="s">
        <v>131</v>
      </c>
      <c r="BE156" s="118">
        <f>IF($U$156="základná",$N$156,0)</f>
        <v>0</v>
      </c>
      <c r="BF156" s="118">
        <f>IF($U$156="znížená",$N$156,0)</f>
        <v>0</v>
      </c>
      <c r="BG156" s="118">
        <f>IF($U$156="zákl. prenesená",$N$156,0)</f>
        <v>0</v>
      </c>
      <c r="BH156" s="118">
        <f>IF($U$156="zníž. prenesená",$N$156,0)</f>
        <v>0</v>
      </c>
      <c r="BI156" s="118">
        <f>IF($U$156="nulová",$N$156,0)</f>
        <v>0</v>
      </c>
      <c r="BJ156" s="40" t="s">
        <v>136</v>
      </c>
      <c r="BK156" s="119">
        <f>ROUND($L$156*$K$156,3)</f>
        <v>0</v>
      </c>
      <c r="BL156" s="40" t="s">
        <v>135</v>
      </c>
      <c r="BM156" s="40" t="s">
        <v>190</v>
      </c>
    </row>
    <row r="157" spans="2:65" s="40" customFormat="1" ht="27" customHeight="1" x14ac:dyDescent="0.25">
      <c r="B157" s="41"/>
      <c r="C157" s="145" t="s">
        <v>191</v>
      </c>
      <c r="D157" s="145" t="s">
        <v>183</v>
      </c>
      <c r="E157" s="146" t="s">
        <v>192</v>
      </c>
      <c r="F157" s="163" t="s">
        <v>193</v>
      </c>
      <c r="G157" s="163"/>
      <c r="H157" s="163"/>
      <c r="I157" s="163"/>
      <c r="J157" s="147" t="s">
        <v>5</v>
      </c>
      <c r="K157" s="148">
        <v>12</v>
      </c>
      <c r="L157" s="164"/>
      <c r="M157" s="164"/>
      <c r="N157" s="164">
        <f>ROUND($L$157*$K$157,2)</f>
        <v>0</v>
      </c>
      <c r="O157" s="164"/>
      <c r="P157" s="164"/>
      <c r="Q157" s="164"/>
      <c r="R157" s="43"/>
      <c r="T157" s="114"/>
      <c r="U157" s="115" t="s">
        <v>64</v>
      </c>
      <c r="V157" s="116">
        <v>0</v>
      </c>
      <c r="W157" s="116">
        <f>$V$157*$K$157</f>
        <v>0</v>
      </c>
      <c r="X157" s="116">
        <v>1E-4</v>
      </c>
      <c r="Y157" s="116">
        <f>$X$157*$K$157</f>
        <v>1.2000000000000001E-3</v>
      </c>
      <c r="Z157" s="116">
        <v>0</v>
      </c>
      <c r="AA157" s="117">
        <f>$Z$157*$K$157</f>
        <v>0</v>
      </c>
      <c r="AR157" s="40" t="s">
        <v>158</v>
      </c>
      <c r="AT157" s="40" t="s">
        <v>183</v>
      </c>
      <c r="AU157" s="40" t="s">
        <v>136</v>
      </c>
      <c r="AY157" s="40" t="s">
        <v>131</v>
      </c>
      <c r="BE157" s="118">
        <f>IF($U$157="základná",$N$157,0)</f>
        <v>0</v>
      </c>
      <c r="BF157" s="118">
        <f>IF($U$157="znížená",$N$157,0)</f>
        <v>0</v>
      </c>
      <c r="BG157" s="118">
        <f>IF($U$157="zákl. prenesená",$N$157,0)</f>
        <v>0</v>
      </c>
      <c r="BH157" s="118">
        <f>IF($U$157="zníž. prenesená",$N$157,0)</f>
        <v>0</v>
      </c>
      <c r="BI157" s="118">
        <f>IF($U$157="nulová",$N$157,0)</f>
        <v>0</v>
      </c>
      <c r="BJ157" s="40" t="s">
        <v>136</v>
      </c>
      <c r="BK157" s="119">
        <f>ROUND($L$157*$K$157,3)</f>
        <v>0</v>
      </c>
      <c r="BL157" s="40" t="s">
        <v>135</v>
      </c>
      <c r="BM157" s="40" t="s">
        <v>194</v>
      </c>
    </row>
    <row r="158" spans="2:65" s="101" customFormat="1" ht="30.75" customHeight="1" x14ac:dyDescent="0.3">
      <c r="B158" s="100"/>
      <c r="C158" s="149"/>
      <c r="D158" s="150" t="s">
        <v>87</v>
      </c>
      <c r="E158" s="150"/>
      <c r="F158" s="150"/>
      <c r="G158" s="150"/>
      <c r="H158" s="150"/>
      <c r="I158" s="150"/>
      <c r="J158" s="150"/>
      <c r="K158" s="150"/>
      <c r="L158" s="150"/>
      <c r="M158" s="150"/>
      <c r="N158" s="168">
        <f>$BK$158</f>
        <v>0</v>
      </c>
      <c r="O158" s="168"/>
      <c r="P158" s="168"/>
      <c r="Q158" s="168"/>
      <c r="R158" s="103"/>
      <c r="T158" s="104"/>
      <c r="W158" s="105">
        <f>SUM($W$159:$W$173)</f>
        <v>75.511970550000015</v>
      </c>
      <c r="Y158" s="105">
        <f>SUM($Y$159:$Y$173)</f>
        <v>0.27397195000000002</v>
      </c>
      <c r="AA158" s="106">
        <f>SUM($AA$159:$AA$173)</f>
        <v>3.6034999999999998E-2</v>
      </c>
      <c r="AR158" s="107" t="s">
        <v>130</v>
      </c>
      <c r="AT158" s="107" t="s">
        <v>129</v>
      </c>
      <c r="AU158" s="107" t="s">
        <v>130</v>
      </c>
      <c r="AY158" s="107" t="s">
        <v>131</v>
      </c>
      <c r="BK158" s="108">
        <f>SUM($BK$159:$BK$173)</f>
        <v>0</v>
      </c>
    </row>
    <row r="159" spans="2:65" s="40" customFormat="1" ht="27" customHeight="1" x14ac:dyDescent="0.25">
      <c r="B159" s="41"/>
      <c r="C159" s="141" t="s">
        <v>195</v>
      </c>
      <c r="D159" s="141" t="s">
        <v>132</v>
      </c>
      <c r="E159" s="142" t="s">
        <v>196</v>
      </c>
      <c r="F159" s="165" t="s">
        <v>197</v>
      </c>
      <c r="G159" s="165"/>
      <c r="H159" s="165"/>
      <c r="I159" s="165"/>
      <c r="J159" s="143" t="s">
        <v>1</v>
      </c>
      <c r="K159" s="144">
        <v>136.68</v>
      </c>
      <c r="L159" s="166"/>
      <c r="M159" s="166"/>
      <c r="N159" s="166">
        <f>ROUND($L$159*$K$159,2)</f>
        <v>0</v>
      </c>
      <c r="O159" s="166"/>
      <c r="P159" s="166"/>
      <c r="Q159" s="166"/>
      <c r="R159" s="43"/>
      <c r="T159" s="114"/>
      <c r="U159" s="115" t="s">
        <v>64</v>
      </c>
      <c r="V159" s="116">
        <v>0.13827999999999999</v>
      </c>
      <c r="W159" s="116">
        <f>$V$159*$K$159</f>
        <v>18.900110399999999</v>
      </c>
      <c r="X159" s="116">
        <v>1.92E-3</v>
      </c>
      <c r="Y159" s="116">
        <f>$X$159*$K$159</f>
        <v>0.26242560000000004</v>
      </c>
      <c r="Z159" s="116">
        <v>0</v>
      </c>
      <c r="AA159" s="117">
        <f>$Z$159*$K$159</f>
        <v>0</v>
      </c>
      <c r="AR159" s="40" t="s">
        <v>135</v>
      </c>
      <c r="AT159" s="40" t="s">
        <v>132</v>
      </c>
      <c r="AU159" s="40" t="s">
        <v>136</v>
      </c>
      <c r="AY159" s="40" t="s">
        <v>131</v>
      </c>
      <c r="BE159" s="118">
        <f>IF($U$159="základná",$N$159,0)</f>
        <v>0</v>
      </c>
      <c r="BF159" s="118">
        <f>IF($U$159="znížená",$N$159,0)</f>
        <v>0</v>
      </c>
      <c r="BG159" s="118">
        <f>IF($U$159="zákl. prenesená",$N$159,0)</f>
        <v>0</v>
      </c>
      <c r="BH159" s="118">
        <f>IF($U$159="zníž. prenesená",$N$159,0)</f>
        <v>0</v>
      </c>
      <c r="BI159" s="118">
        <f>IF($U$159="nulová",$N$159,0)</f>
        <v>0</v>
      </c>
      <c r="BJ159" s="40" t="s">
        <v>136</v>
      </c>
      <c r="BK159" s="119">
        <f>ROUND($L$159*$K$159,3)</f>
        <v>0</v>
      </c>
      <c r="BL159" s="40" t="s">
        <v>135</v>
      </c>
      <c r="BM159" s="40" t="s">
        <v>198</v>
      </c>
    </row>
    <row r="160" spans="2:65" s="40" customFormat="1" ht="39" customHeight="1" x14ac:dyDescent="0.25">
      <c r="B160" s="41"/>
      <c r="C160" s="141" t="s">
        <v>199</v>
      </c>
      <c r="D160" s="141" t="s">
        <v>132</v>
      </c>
      <c r="E160" s="142" t="s">
        <v>200</v>
      </c>
      <c r="F160" s="165" t="s">
        <v>201</v>
      </c>
      <c r="G160" s="165"/>
      <c r="H160" s="165"/>
      <c r="I160" s="165"/>
      <c r="J160" s="143" t="s">
        <v>1</v>
      </c>
      <c r="K160" s="144">
        <v>0</v>
      </c>
      <c r="L160" s="166"/>
      <c r="M160" s="166"/>
      <c r="N160" s="166">
        <f>ROUND($L$160*$K$160,2)</f>
        <v>0</v>
      </c>
      <c r="O160" s="166"/>
      <c r="P160" s="166"/>
      <c r="Q160" s="166"/>
      <c r="R160" s="43"/>
      <c r="T160" s="114"/>
      <c r="U160" s="115" t="s">
        <v>64</v>
      </c>
      <c r="V160" s="116">
        <v>0.26400000000000001</v>
      </c>
      <c r="W160" s="116">
        <f>$V$160*$K$160</f>
        <v>0</v>
      </c>
      <c r="X160" s="116">
        <v>6.3699999999999998E-3</v>
      </c>
      <c r="Y160" s="116">
        <f>$X$160*$K$160</f>
        <v>0</v>
      </c>
      <c r="Z160" s="116">
        <v>0</v>
      </c>
      <c r="AA160" s="117">
        <f>$Z$160*$K$160</f>
        <v>0</v>
      </c>
      <c r="AR160" s="40" t="s">
        <v>135</v>
      </c>
      <c r="AT160" s="40" t="s">
        <v>132</v>
      </c>
      <c r="AU160" s="40" t="s">
        <v>136</v>
      </c>
      <c r="AY160" s="40" t="s">
        <v>131</v>
      </c>
      <c r="BE160" s="118">
        <f>IF($U$160="základná",$N$160,0)</f>
        <v>0</v>
      </c>
      <c r="BF160" s="118">
        <f>IF($U$160="znížená",$N$160,0)</f>
        <v>0</v>
      </c>
      <c r="BG160" s="118">
        <f>IF($U$160="zákl. prenesená",$N$160,0)</f>
        <v>0</v>
      </c>
      <c r="BH160" s="118">
        <f>IF($U$160="zníž. prenesená",$N$160,0)</f>
        <v>0</v>
      </c>
      <c r="BI160" s="118">
        <f>IF($U$160="nulová",$N$160,0)</f>
        <v>0</v>
      </c>
      <c r="BJ160" s="40" t="s">
        <v>136</v>
      </c>
      <c r="BK160" s="119">
        <f>ROUND($L$160*$K$160,3)</f>
        <v>0</v>
      </c>
      <c r="BL160" s="40" t="s">
        <v>135</v>
      </c>
      <c r="BM160" s="40" t="s">
        <v>202</v>
      </c>
    </row>
    <row r="161" spans="2:65" s="40" customFormat="1" ht="15.75" customHeight="1" x14ac:dyDescent="0.25">
      <c r="B161" s="41"/>
      <c r="C161" s="141" t="s">
        <v>203</v>
      </c>
      <c r="D161" s="141" t="s">
        <v>132</v>
      </c>
      <c r="E161" s="142" t="s">
        <v>204</v>
      </c>
      <c r="F161" s="165" t="s">
        <v>205</v>
      </c>
      <c r="G161" s="165"/>
      <c r="H161" s="165"/>
      <c r="I161" s="165"/>
      <c r="J161" s="143" t="s">
        <v>1</v>
      </c>
      <c r="K161" s="144">
        <v>136.68</v>
      </c>
      <c r="L161" s="166"/>
      <c r="M161" s="166"/>
      <c r="N161" s="166">
        <f>ROUND($L$161*$K$161,2)</f>
        <v>0</v>
      </c>
      <c r="O161" s="166"/>
      <c r="P161" s="166"/>
      <c r="Q161" s="166"/>
      <c r="R161" s="43"/>
      <c r="T161" s="114"/>
      <c r="U161" s="115" t="s">
        <v>64</v>
      </c>
      <c r="V161" s="116">
        <v>0.32401000000000002</v>
      </c>
      <c r="W161" s="116">
        <f>$V$161*$K$161</f>
        <v>44.285686800000008</v>
      </c>
      <c r="X161" s="116">
        <v>5.0000000000000002E-5</v>
      </c>
      <c r="Y161" s="116">
        <f>$X$161*$K$161</f>
        <v>6.8340000000000007E-3</v>
      </c>
      <c r="Z161" s="116">
        <v>0</v>
      </c>
      <c r="AA161" s="117">
        <f>$Z$161*$K$161</f>
        <v>0</v>
      </c>
      <c r="AR161" s="40" t="s">
        <v>135</v>
      </c>
      <c r="AT161" s="40" t="s">
        <v>132</v>
      </c>
      <c r="AU161" s="40" t="s">
        <v>136</v>
      </c>
      <c r="AY161" s="40" t="s">
        <v>131</v>
      </c>
      <c r="BE161" s="118">
        <f>IF($U$161="základná",$N$161,0)</f>
        <v>0</v>
      </c>
      <c r="BF161" s="118">
        <f>IF($U$161="znížená",$N$161,0)</f>
        <v>0</v>
      </c>
      <c r="BG161" s="118">
        <f>IF($U$161="zákl. prenesená",$N$161,0)</f>
        <v>0</v>
      </c>
      <c r="BH161" s="118">
        <f>IF($U$161="zníž. prenesená",$N$161,0)</f>
        <v>0</v>
      </c>
      <c r="BI161" s="118">
        <f>IF($U$161="nulová",$N$161,0)</f>
        <v>0</v>
      </c>
      <c r="BJ161" s="40" t="s">
        <v>136</v>
      </c>
      <c r="BK161" s="119">
        <f>ROUND($L$161*$K$161,3)</f>
        <v>0</v>
      </c>
      <c r="BL161" s="40" t="s">
        <v>135</v>
      </c>
      <c r="BM161" s="40" t="s">
        <v>206</v>
      </c>
    </row>
    <row r="162" spans="2:65" s="40" customFormat="1" ht="27" customHeight="1" x14ac:dyDescent="0.25">
      <c r="B162" s="41"/>
      <c r="C162" s="141" t="s">
        <v>207</v>
      </c>
      <c r="D162" s="141" t="s">
        <v>132</v>
      </c>
      <c r="E162" s="142" t="s">
        <v>208</v>
      </c>
      <c r="F162" s="165" t="s">
        <v>970</v>
      </c>
      <c r="G162" s="165"/>
      <c r="H162" s="165"/>
      <c r="I162" s="165"/>
      <c r="J162" s="143" t="s">
        <v>2</v>
      </c>
      <c r="K162" s="144">
        <v>49.85</v>
      </c>
      <c r="L162" s="166"/>
      <c r="M162" s="166"/>
      <c r="N162" s="166">
        <f>ROUND($L$162*$K$162,2)</f>
        <v>0</v>
      </c>
      <c r="O162" s="166"/>
      <c r="P162" s="166"/>
      <c r="Q162" s="166"/>
      <c r="R162" s="43"/>
      <c r="T162" s="114"/>
      <c r="U162" s="115" t="s">
        <v>64</v>
      </c>
      <c r="V162" s="116">
        <v>9.4E-2</v>
      </c>
      <c r="W162" s="116">
        <f>$V$162*$K$162</f>
        <v>4.6859000000000002</v>
      </c>
      <c r="X162" s="116">
        <v>6.9999999999999994E-5</v>
      </c>
      <c r="Y162" s="116">
        <f>$X$162*$K$162</f>
        <v>3.4895E-3</v>
      </c>
      <c r="Z162" s="116">
        <v>0</v>
      </c>
      <c r="AA162" s="117">
        <f>$Z$162*$K$162</f>
        <v>0</v>
      </c>
      <c r="AR162" s="40" t="s">
        <v>135</v>
      </c>
      <c r="AT162" s="40" t="s">
        <v>132</v>
      </c>
      <c r="AU162" s="40" t="s">
        <v>136</v>
      </c>
      <c r="AY162" s="40" t="s">
        <v>131</v>
      </c>
      <c r="BE162" s="118">
        <f>IF($U$162="základná",$N$162,0)</f>
        <v>0</v>
      </c>
      <c r="BF162" s="118">
        <f>IF($U$162="znížená",$N$162,0)</f>
        <v>0</v>
      </c>
      <c r="BG162" s="118">
        <f>IF($U$162="zákl. prenesená",$N$162,0)</f>
        <v>0</v>
      </c>
      <c r="BH162" s="118">
        <f>IF($U$162="zníž. prenesená",$N$162,0)</f>
        <v>0</v>
      </c>
      <c r="BI162" s="118">
        <f>IF($U$162="nulová",$N$162,0)</f>
        <v>0</v>
      </c>
      <c r="BJ162" s="40" t="s">
        <v>136</v>
      </c>
      <c r="BK162" s="119">
        <f>ROUND($L$162*$K$162,3)</f>
        <v>0</v>
      </c>
      <c r="BL162" s="40" t="s">
        <v>135</v>
      </c>
      <c r="BM162" s="40" t="s">
        <v>209</v>
      </c>
    </row>
    <row r="163" spans="2:65" s="40" customFormat="1" ht="27" customHeight="1" x14ac:dyDescent="0.25">
      <c r="B163" s="41"/>
      <c r="C163" s="141" t="s">
        <v>210</v>
      </c>
      <c r="D163" s="141" t="s">
        <v>132</v>
      </c>
      <c r="E163" s="142" t="s">
        <v>211</v>
      </c>
      <c r="F163" s="165" t="s">
        <v>971</v>
      </c>
      <c r="G163" s="165"/>
      <c r="H163" s="165"/>
      <c r="I163" s="165"/>
      <c r="J163" s="143" t="s">
        <v>2</v>
      </c>
      <c r="K163" s="144">
        <v>17.25</v>
      </c>
      <c r="L163" s="166"/>
      <c r="M163" s="166"/>
      <c r="N163" s="166">
        <f>ROUND($L$163*$K$163,2)</f>
        <v>0</v>
      </c>
      <c r="O163" s="166"/>
      <c r="P163" s="166"/>
      <c r="Q163" s="166"/>
      <c r="R163" s="43"/>
      <c r="T163" s="114"/>
      <c r="U163" s="115" t="s">
        <v>64</v>
      </c>
      <c r="V163" s="116">
        <v>9.4E-2</v>
      </c>
      <c r="W163" s="116">
        <f>$V$163*$K$163</f>
        <v>1.6214999999999999</v>
      </c>
      <c r="X163" s="116">
        <v>5.0000000000000002E-5</v>
      </c>
      <c r="Y163" s="116">
        <f>$X$163*$K$163</f>
        <v>8.6250000000000009E-4</v>
      </c>
      <c r="Z163" s="116">
        <v>0</v>
      </c>
      <c r="AA163" s="117">
        <f>$Z$163*$K$163</f>
        <v>0</v>
      </c>
      <c r="AR163" s="40" t="s">
        <v>135</v>
      </c>
      <c r="AT163" s="40" t="s">
        <v>132</v>
      </c>
      <c r="AU163" s="40" t="s">
        <v>136</v>
      </c>
      <c r="AY163" s="40" t="s">
        <v>131</v>
      </c>
      <c r="BE163" s="118">
        <f>IF($U$163="základná",$N$163,0)</f>
        <v>0</v>
      </c>
      <c r="BF163" s="118">
        <f>IF($U$163="znížená",$N$163,0)</f>
        <v>0</v>
      </c>
      <c r="BG163" s="118">
        <f>IF($U$163="zákl. prenesená",$N$163,0)</f>
        <v>0</v>
      </c>
      <c r="BH163" s="118">
        <f>IF($U$163="zníž. prenesená",$N$163,0)</f>
        <v>0</v>
      </c>
      <c r="BI163" s="118">
        <f>IF($U$163="nulová",$N$163,0)</f>
        <v>0</v>
      </c>
      <c r="BJ163" s="40" t="s">
        <v>136</v>
      </c>
      <c r="BK163" s="119">
        <f>ROUND($L$163*$K$163,3)</f>
        <v>0</v>
      </c>
      <c r="BL163" s="40" t="s">
        <v>135</v>
      </c>
      <c r="BM163" s="40" t="s">
        <v>212</v>
      </c>
    </row>
    <row r="164" spans="2:65" s="40" customFormat="1" ht="27" customHeight="1" x14ac:dyDescent="0.25">
      <c r="B164" s="41"/>
      <c r="C164" s="141" t="s">
        <v>213</v>
      </c>
      <c r="D164" s="141" t="s">
        <v>132</v>
      </c>
      <c r="E164" s="142" t="s">
        <v>214</v>
      </c>
      <c r="F164" s="165" t="s">
        <v>215</v>
      </c>
      <c r="G164" s="165"/>
      <c r="H164" s="165"/>
      <c r="I164" s="165"/>
      <c r="J164" s="143" t="s">
        <v>6</v>
      </c>
      <c r="K164" s="144">
        <v>0</v>
      </c>
      <c r="L164" s="166"/>
      <c r="M164" s="166"/>
      <c r="N164" s="166">
        <f>ROUND($L$164*$K$164,2)</f>
        <v>0</v>
      </c>
      <c r="O164" s="166"/>
      <c r="P164" s="166"/>
      <c r="Q164" s="166"/>
      <c r="R164" s="43"/>
      <c r="T164" s="114"/>
      <c r="U164" s="115" t="s">
        <v>64</v>
      </c>
      <c r="V164" s="116">
        <v>5.7830000000000004</v>
      </c>
      <c r="W164" s="116">
        <f>$V$164*$K$164</f>
        <v>0</v>
      </c>
      <c r="X164" s="116">
        <v>0</v>
      </c>
      <c r="Y164" s="116">
        <f>$X$164*$K$164</f>
        <v>0</v>
      </c>
      <c r="Z164" s="116">
        <v>2.4</v>
      </c>
      <c r="AA164" s="117">
        <f>$Z$164*$K$164</f>
        <v>0</v>
      </c>
      <c r="AR164" s="40" t="s">
        <v>135</v>
      </c>
      <c r="AT164" s="40" t="s">
        <v>132</v>
      </c>
      <c r="AU164" s="40" t="s">
        <v>136</v>
      </c>
      <c r="AY164" s="40" t="s">
        <v>131</v>
      </c>
      <c r="BE164" s="118">
        <f>IF($U$164="základná",$N$164,0)</f>
        <v>0</v>
      </c>
      <c r="BF164" s="118">
        <f>IF($U$164="znížená",$N$164,0)</f>
        <v>0</v>
      </c>
      <c r="BG164" s="118">
        <f>IF($U$164="zákl. prenesená",$N$164,0)</f>
        <v>0</v>
      </c>
      <c r="BH164" s="118">
        <f>IF($U$164="zníž. prenesená",$N$164,0)</f>
        <v>0</v>
      </c>
      <c r="BI164" s="118">
        <f>IF($U$164="nulová",$N$164,0)</f>
        <v>0</v>
      </c>
      <c r="BJ164" s="40" t="s">
        <v>136</v>
      </c>
      <c r="BK164" s="119">
        <f>ROUND($L$164*$K$164,3)</f>
        <v>0</v>
      </c>
      <c r="BL164" s="40" t="s">
        <v>135</v>
      </c>
      <c r="BM164" s="40" t="s">
        <v>216</v>
      </c>
    </row>
    <row r="165" spans="2:65" s="40" customFormat="1" ht="39" customHeight="1" x14ac:dyDescent="0.25">
      <c r="B165" s="41"/>
      <c r="C165" s="141" t="s">
        <v>217</v>
      </c>
      <c r="D165" s="141" t="s">
        <v>132</v>
      </c>
      <c r="E165" s="142" t="s">
        <v>218</v>
      </c>
      <c r="F165" s="165" t="s">
        <v>219</v>
      </c>
      <c r="G165" s="165"/>
      <c r="H165" s="165"/>
      <c r="I165" s="165"/>
      <c r="J165" s="143" t="s">
        <v>6</v>
      </c>
      <c r="K165" s="144">
        <v>0</v>
      </c>
      <c r="L165" s="166"/>
      <c r="M165" s="166"/>
      <c r="N165" s="166">
        <f>ROUND($L$165*$K$165,2)</f>
        <v>0</v>
      </c>
      <c r="O165" s="166"/>
      <c r="P165" s="166"/>
      <c r="Q165" s="166"/>
      <c r="R165" s="43"/>
      <c r="T165" s="114"/>
      <c r="U165" s="115" t="s">
        <v>64</v>
      </c>
      <c r="V165" s="116">
        <v>3.9499300000000002</v>
      </c>
      <c r="W165" s="116">
        <f>$V$165*$K$165</f>
        <v>0</v>
      </c>
      <c r="X165" s="116">
        <v>0</v>
      </c>
      <c r="Y165" s="116">
        <f>$X$165*$K$165</f>
        <v>0</v>
      </c>
      <c r="Z165" s="116">
        <v>1.6</v>
      </c>
      <c r="AA165" s="117">
        <f>$Z$165*$K$165</f>
        <v>0</v>
      </c>
      <c r="AR165" s="40" t="s">
        <v>135</v>
      </c>
      <c r="AT165" s="40" t="s">
        <v>132</v>
      </c>
      <c r="AU165" s="40" t="s">
        <v>136</v>
      </c>
      <c r="AY165" s="40" t="s">
        <v>131</v>
      </c>
      <c r="BE165" s="118">
        <f>IF($U$165="základná",$N$165,0)</f>
        <v>0</v>
      </c>
      <c r="BF165" s="118">
        <f>IF($U$165="znížená",$N$165,0)</f>
        <v>0</v>
      </c>
      <c r="BG165" s="118">
        <f>IF($U$165="zákl. prenesená",$N$165,0)</f>
        <v>0</v>
      </c>
      <c r="BH165" s="118">
        <f>IF($U$165="zníž. prenesená",$N$165,0)</f>
        <v>0</v>
      </c>
      <c r="BI165" s="118">
        <f>IF($U$165="nulová",$N$165,0)</f>
        <v>0</v>
      </c>
      <c r="BJ165" s="40" t="s">
        <v>136</v>
      </c>
      <c r="BK165" s="119">
        <f>ROUND($L$165*$K$165,3)</f>
        <v>0</v>
      </c>
      <c r="BL165" s="40" t="s">
        <v>135</v>
      </c>
      <c r="BM165" s="40" t="s">
        <v>220</v>
      </c>
    </row>
    <row r="166" spans="2:65" s="40" customFormat="1" ht="39" customHeight="1" x14ac:dyDescent="0.25">
      <c r="B166" s="41"/>
      <c r="C166" s="141" t="s">
        <v>221</v>
      </c>
      <c r="D166" s="141" t="s">
        <v>132</v>
      </c>
      <c r="E166" s="142" t="s">
        <v>222</v>
      </c>
      <c r="F166" s="165" t="s">
        <v>223</v>
      </c>
      <c r="G166" s="165"/>
      <c r="H166" s="165"/>
      <c r="I166" s="165"/>
      <c r="J166" s="143" t="s">
        <v>224</v>
      </c>
      <c r="K166" s="144">
        <v>0</v>
      </c>
      <c r="L166" s="166"/>
      <c r="M166" s="166"/>
      <c r="N166" s="166">
        <f>ROUND($L$166*$K$166,2)</f>
        <v>0</v>
      </c>
      <c r="O166" s="166"/>
      <c r="P166" s="166"/>
      <c r="Q166" s="166"/>
      <c r="R166" s="43"/>
      <c r="T166" s="114"/>
      <c r="U166" s="115" t="s">
        <v>64</v>
      </c>
      <c r="V166" s="116">
        <v>0.15812000000000001</v>
      </c>
      <c r="W166" s="116">
        <f>$V$166*$K$166</f>
        <v>0</v>
      </c>
      <c r="X166" s="116">
        <v>3.0000000000000001E-5</v>
      </c>
      <c r="Y166" s="116">
        <f>$X$166*$K$166</f>
        <v>0</v>
      </c>
      <c r="Z166" s="116">
        <v>4.8000000000000001E-4</v>
      </c>
      <c r="AA166" s="117">
        <f>$Z$166*$K$166</f>
        <v>0</v>
      </c>
      <c r="AR166" s="40" t="s">
        <v>135</v>
      </c>
      <c r="AT166" s="40" t="s">
        <v>132</v>
      </c>
      <c r="AU166" s="40" t="s">
        <v>136</v>
      </c>
      <c r="AY166" s="40" t="s">
        <v>131</v>
      </c>
      <c r="BE166" s="118">
        <f>IF($U$166="základná",$N$166,0)</f>
        <v>0</v>
      </c>
      <c r="BF166" s="118">
        <f>IF($U$166="znížená",$N$166,0)</f>
        <v>0</v>
      </c>
      <c r="BG166" s="118">
        <f>IF($U$166="zákl. prenesená",$N$166,0)</f>
        <v>0</v>
      </c>
      <c r="BH166" s="118">
        <f>IF($U$166="zníž. prenesená",$N$166,0)</f>
        <v>0</v>
      </c>
      <c r="BI166" s="118">
        <f>IF($U$166="nulová",$N$166,0)</f>
        <v>0</v>
      </c>
      <c r="BJ166" s="40" t="s">
        <v>136</v>
      </c>
      <c r="BK166" s="119">
        <f>ROUND($L$166*$K$166,3)</f>
        <v>0</v>
      </c>
      <c r="BL166" s="40" t="s">
        <v>135</v>
      </c>
      <c r="BM166" s="40" t="s">
        <v>225</v>
      </c>
    </row>
    <row r="167" spans="2:65" s="40" customFormat="1" ht="27" customHeight="1" x14ac:dyDescent="0.25">
      <c r="B167" s="41"/>
      <c r="C167" s="141" t="s">
        <v>226</v>
      </c>
      <c r="D167" s="141" t="s">
        <v>132</v>
      </c>
      <c r="E167" s="142" t="s">
        <v>227</v>
      </c>
      <c r="F167" s="165" t="s">
        <v>228</v>
      </c>
      <c r="G167" s="165"/>
      <c r="H167" s="165"/>
      <c r="I167" s="165"/>
      <c r="J167" s="143" t="s">
        <v>2</v>
      </c>
      <c r="K167" s="144">
        <v>36.034999999999997</v>
      </c>
      <c r="L167" s="166"/>
      <c r="M167" s="166"/>
      <c r="N167" s="166">
        <f>ROUND($L$167*$K$167,2)</f>
        <v>0</v>
      </c>
      <c r="O167" s="166"/>
      <c r="P167" s="166"/>
      <c r="Q167" s="166"/>
      <c r="R167" s="43"/>
      <c r="T167" s="114"/>
      <c r="U167" s="115" t="s">
        <v>64</v>
      </c>
      <c r="V167" s="116">
        <v>0.16500999999999999</v>
      </c>
      <c r="W167" s="116">
        <f>$V$167*$K$167</f>
        <v>5.9461353499999987</v>
      </c>
      <c r="X167" s="116">
        <v>1.0000000000000001E-5</v>
      </c>
      <c r="Y167" s="116">
        <f>$X$167*$K$167</f>
        <v>3.6035E-4</v>
      </c>
      <c r="Z167" s="116">
        <v>1E-3</v>
      </c>
      <c r="AA167" s="117">
        <f>$Z$167*$K$167</f>
        <v>3.6034999999999998E-2</v>
      </c>
      <c r="AR167" s="40" t="s">
        <v>135</v>
      </c>
      <c r="AT167" s="40" t="s">
        <v>132</v>
      </c>
      <c r="AU167" s="40" t="s">
        <v>136</v>
      </c>
      <c r="AY167" s="40" t="s">
        <v>131</v>
      </c>
      <c r="BE167" s="118">
        <f>IF($U$167="základná",$N$167,0)</f>
        <v>0</v>
      </c>
      <c r="BF167" s="118">
        <f>IF($U$167="znížená",$N$167,0)</f>
        <v>0</v>
      </c>
      <c r="BG167" s="118">
        <f>IF($U$167="zákl. prenesená",$N$167,0)</f>
        <v>0</v>
      </c>
      <c r="BH167" s="118">
        <f>IF($U$167="zníž. prenesená",$N$167,0)</f>
        <v>0</v>
      </c>
      <c r="BI167" s="118">
        <f>IF($U$167="nulová",$N$167,0)</f>
        <v>0</v>
      </c>
      <c r="BJ167" s="40" t="s">
        <v>136</v>
      </c>
      <c r="BK167" s="119">
        <f>ROUND($L$167*$K$167,3)</f>
        <v>0</v>
      </c>
      <c r="BL167" s="40" t="s">
        <v>135</v>
      </c>
      <c r="BM167" s="40" t="s">
        <v>229</v>
      </c>
    </row>
    <row r="168" spans="2:65" s="40" customFormat="1" ht="27" customHeight="1" x14ac:dyDescent="0.25">
      <c r="B168" s="41"/>
      <c r="C168" s="141" t="s">
        <v>230</v>
      </c>
      <c r="D168" s="141" t="s">
        <v>132</v>
      </c>
      <c r="E168" s="142" t="s">
        <v>231</v>
      </c>
      <c r="F168" s="165" t="s">
        <v>232</v>
      </c>
      <c r="G168" s="165"/>
      <c r="H168" s="165"/>
      <c r="I168" s="165"/>
      <c r="J168" s="143" t="s">
        <v>3</v>
      </c>
      <c r="K168" s="144">
        <v>2.9000000000000001E-2</v>
      </c>
      <c r="L168" s="166"/>
      <c r="M168" s="166"/>
      <c r="N168" s="166">
        <f>ROUND($L$168*$K$168,2)</f>
        <v>0</v>
      </c>
      <c r="O168" s="166"/>
      <c r="P168" s="166"/>
      <c r="Q168" s="166"/>
      <c r="R168" s="43"/>
      <c r="T168" s="114"/>
      <c r="U168" s="115" t="s">
        <v>64</v>
      </c>
      <c r="V168" s="116">
        <v>0.88200000000000001</v>
      </c>
      <c r="W168" s="116">
        <f>$V$168*$K$168</f>
        <v>2.5578E-2</v>
      </c>
      <c r="X168" s="116">
        <v>0</v>
      </c>
      <c r="Y168" s="116">
        <f>$X$168*$K$168</f>
        <v>0</v>
      </c>
      <c r="Z168" s="116">
        <v>0</v>
      </c>
      <c r="AA168" s="117">
        <f>$Z$168*$K$168</f>
        <v>0</v>
      </c>
      <c r="AR168" s="40" t="s">
        <v>135</v>
      </c>
      <c r="AT168" s="40" t="s">
        <v>132</v>
      </c>
      <c r="AU168" s="40" t="s">
        <v>136</v>
      </c>
      <c r="AY168" s="40" t="s">
        <v>131</v>
      </c>
      <c r="BE168" s="118">
        <f>IF($U$168="základná",$N$168,0)</f>
        <v>0</v>
      </c>
      <c r="BF168" s="118">
        <f>IF($U$168="znížená",$N$168,0)</f>
        <v>0</v>
      </c>
      <c r="BG168" s="118">
        <f>IF($U$168="zákl. prenesená",$N$168,0)</f>
        <v>0</v>
      </c>
      <c r="BH168" s="118">
        <f>IF($U$168="zníž. prenesená",$N$168,0)</f>
        <v>0</v>
      </c>
      <c r="BI168" s="118">
        <f>IF($U$168="nulová",$N$168,0)</f>
        <v>0</v>
      </c>
      <c r="BJ168" s="40" t="s">
        <v>136</v>
      </c>
      <c r="BK168" s="119">
        <f>ROUND($L$168*$K$168,3)</f>
        <v>0</v>
      </c>
      <c r="BL168" s="40" t="s">
        <v>135</v>
      </c>
      <c r="BM168" s="40" t="s">
        <v>233</v>
      </c>
    </row>
    <row r="169" spans="2:65" s="40" customFormat="1" ht="27" customHeight="1" x14ac:dyDescent="0.25">
      <c r="B169" s="41"/>
      <c r="C169" s="141" t="s">
        <v>234</v>
      </c>
      <c r="D169" s="141" t="s">
        <v>132</v>
      </c>
      <c r="E169" s="142" t="s">
        <v>235</v>
      </c>
      <c r="F169" s="165" t="s">
        <v>236</v>
      </c>
      <c r="G169" s="165"/>
      <c r="H169" s="165"/>
      <c r="I169" s="165"/>
      <c r="J169" s="143" t="s">
        <v>3</v>
      </c>
      <c r="K169" s="144">
        <v>2.9000000000000001E-2</v>
      </c>
      <c r="L169" s="166"/>
      <c r="M169" s="166"/>
      <c r="N169" s="166">
        <f>ROUND($L$169*$K$169,2)</f>
        <v>0</v>
      </c>
      <c r="O169" s="166"/>
      <c r="P169" s="166"/>
      <c r="Q169" s="166"/>
      <c r="R169" s="43"/>
      <c r="T169" s="114"/>
      <c r="U169" s="115" t="s">
        <v>64</v>
      </c>
      <c r="V169" s="116">
        <v>0.59799999999999998</v>
      </c>
      <c r="W169" s="116">
        <f>$V$169*$K$169</f>
        <v>1.7342E-2</v>
      </c>
      <c r="X169" s="116">
        <v>0</v>
      </c>
      <c r="Y169" s="116">
        <f>$X$169*$K$169</f>
        <v>0</v>
      </c>
      <c r="Z169" s="116">
        <v>0</v>
      </c>
      <c r="AA169" s="117">
        <f>$Z$169*$K$169</f>
        <v>0</v>
      </c>
      <c r="AR169" s="40" t="s">
        <v>135</v>
      </c>
      <c r="AT169" s="40" t="s">
        <v>132</v>
      </c>
      <c r="AU169" s="40" t="s">
        <v>136</v>
      </c>
      <c r="AY169" s="40" t="s">
        <v>131</v>
      </c>
      <c r="BE169" s="118">
        <f>IF($U$169="základná",$N$169,0)</f>
        <v>0</v>
      </c>
      <c r="BF169" s="118">
        <f>IF($U$169="znížená",$N$169,0)</f>
        <v>0</v>
      </c>
      <c r="BG169" s="118">
        <f>IF($U$169="zákl. prenesená",$N$169,0)</f>
        <v>0</v>
      </c>
      <c r="BH169" s="118">
        <f>IF($U$169="zníž. prenesená",$N$169,0)</f>
        <v>0</v>
      </c>
      <c r="BI169" s="118">
        <f>IF($U$169="nulová",$N$169,0)</f>
        <v>0</v>
      </c>
      <c r="BJ169" s="40" t="s">
        <v>136</v>
      </c>
      <c r="BK169" s="119">
        <f>ROUND($L$169*$K$169,3)</f>
        <v>0</v>
      </c>
      <c r="BL169" s="40" t="s">
        <v>135</v>
      </c>
      <c r="BM169" s="40" t="s">
        <v>237</v>
      </c>
    </row>
    <row r="170" spans="2:65" s="40" customFormat="1" ht="27" customHeight="1" x14ac:dyDescent="0.25">
      <c r="B170" s="41"/>
      <c r="C170" s="141" t="s">
        <v>238</v>
      </c>
      <c r="D170" s="141" t="s">
        <v>132</v>
      </c>
      <c r="E170" s="142" t="s">
        <v>239</v>
      </c>
      <c r="F170" s="165" t="s">
        <v>240</v>
      </c>
      <c r="G170" s="165"/>
      <c r="H170" s="165"/>
      <c r="I170" s="165"/>
      <c r="J170" s="143" t="s">
        <v>3</v>
      </c>
      <c r="K170" s="144">
        <v>0.14400000000000002</v>
      </c>
      <c r="L170" s="166"/>
      <c r="M170" s="166"/>
      <c r="N170" s="166">
        <f>ROUND($L$170*$K$170,2)</f>
        <v>0</v>
      </c>
      <c r="O170" s="166"/>
      <c r="P170" s="166"/>
      <c r="Q170" s="166"/>
      <c r="R170" s="43"/>
      <c r="T170" s="114"/>
      <c r="U170" s="115" t="s">
        <v>64</v>
      </c>
      <c r="V170" s="116">
        <v>7.0000000000000001E-3</v>
      </c>
      <c r="W170" s="116">
        <f>$V$170*$K$170</f>
        <v>1.0080000000000002E-3</v>
      </c>
      <c r="X170" s="116">
        <v>0</v>
      </c>
      <c r="Y170" s="116">
        <f>$X$170*$K$170</f>
        <v>0</v>
      </c>
      <c r="Z170" s="116">
        <v>0</v>
      </c>
      <c r="AA170" s="117">
        <f>$Z$170*$K$170</f>
        <v>0</v>
      </c>
      <c r="AR170" s="40" t="s">
        <v>135</v>
      </c>
      <c r="AT170" s="40" t="s">
        <v>132</v>
      </c>
      <c r="AU170" s="40" t="s">
        <v>136</v>
      </c>
      <c r="AY170" s="40" t="s">
        <v>131</v>
      </c>
      <c r="BE170" s="118">
        <f>IF($U$170="základná",$N$170,0)</f>
        <v>0</v>
      </c>
      <c r="BF170" s="118">
        <f>IF($U$170="znížená",$N$170,0)</f>
        <v>0</v>
      </c>
      <c r="BG170" s="118">
        <f>IF($U$170="zákl. prenesená",$N$170,0)</f>
        <v>0</v>
      </c>
      <c r="BH170" s="118">
        <f>IF($U$170="zníž. prenesená",$N$170,0)</f>
        <v>0</v>
      </c>
      <c r="BI170" s="118">
        <f>IF($U$170="nulová",$N$170,0)</f>
        <v>0</v>
      </c>
      <c r="BJ170" s="40" t="s">
        <v>136</v>
      </c>
      <c r="BK170" s="119">
        <f>ROUND($L$170*$K$170,3)</f>
        <v>0</v>
      </c>
      <c r="BL170" s="40" t="s">
        <v>135</v>
      </c>
      <c r="BM170" s="40" t="s">
        <v>241</v>
      </c>
    </row>
    <row r="171" spans="2:65" s="40" customFormat="1" ht="27" customHeight="1" x14ac:dyDescent="0.25">
      <c r="B171" s="41"/>
      <c r="C171" s="141" t="s">
        <v>242</v>
      </c>
      <c r="D171" s="141" t="s">
        <v>132</v>
      </c>
      <c r="E171" s="142" t="s">
        <v>243</v>
      </c>
      <c r="F171" s="165" t="s">
        <v>244</v>
      </c>
      <c r="G171" s="165"/>
      <c r="H171" s="165"/>
      <c r="I171" s="165"/>
      <c r="J171" s="143" t="s">
        <v>3</v>
      </c>
      <c r="K171" s="144">
        <v>2.9000000000000001E-2</v>
      </c>
      <c r="L171" s="166"/>
      <c r="M171" s="166"/>
      <c r="N171" s="166">
        <f>ROUND($L$171*$K$171,2)</f>
        <v>0</v>
      </c>
      <c r="O171" s="166"/>
      <c r="P171" s="166"/>
      <c r="Q171" s="166"/>
      <c r="R171" s="43"/>
      <c r="T171" s="114"/>
      <c r="U171" s="115" t="s">
        <v>64</v>
      </c>
      <c r="V171" s="116">
        <v>0.89</v>
      </c>
      <c r="W171" s="116">
        <f>$V$171*$K$171</f>
        <v>2.5810000000000003E-2</v>
      </c>
      <c r="X171" s="116">
        <v>0</v>
      </c>
      <c r="Y171" s="116">
        <f>$X$171*$K$171</f>
        <v>0</v>
      </c>
      <c r="Z171" s="116">
        <v>0</v>
      </c>
      <c r="AA171" s="117">
        <f>$Z$171*$K$171</f>
        <v>0</v>
      </c>
      <c r="AR171" s="40" t="s">
        <v>135</v>
      </c>
      <c r="AT171" s="40" t="s">
        <v>132</v>
      </c>
      <c r="AU171" s="40" t="s">
        <v>136</v>
      </c>
      <c r="AY171" s="40" t="s">
        <v>131</v>
      </c>
      <c r="BE171" s="118">
        <f>IF($U$171="základná",$N$171,0)</f>
        <v>0</v>
      </c>
      <c r="BF171" s="118">
        <f>IF($U$171="znížená",$N$171,0)</f>
        <v>0</v>
      </c>
      <c r="BG171" s="118">
        <f>IF($U$171="zákl. prenesená",$N$171,0)</f>
        <v>0</v>
      </c>
      <c r="BH171" s="118">
        <f>IF($U$171="zníž. prenesená",$N$171,0)</f>
        <v>0</v>
      </c>
      <c r="BI171" s="118">
        <f>IF($U$171="nulová",$N$171,0)</f>
        <v>0</v>
      </c>
      <c r="BJ171" s="40" t="s">
        <v>136</v>
      </c>
      <c r="BK171" s="119">
        <f>ROUND($L$171*$K$171,3)</f>
        <v>0</v>
      </c>
      <c r="BL171" s="40" t="s">
        <v>135</v>
      </c>
      <c r="BM171" s="40" t="s">
        <v>245</v>
      </c>
    </row>
    <row r="172" spans="2:65" s="40" customFormat="1" ht="27" customHeight="1" x14ac:dyDescent="0.25">
      <c r="B172" s="41"/>
      <c r="C172" s="141" t="s">
        <v>246</v>
      </c>
      <c r="D172" s="141" t="s">
        <v>132</v>
      </c>
      <c r="E172" s="142" t="s">
        <v>247</v>
      </c>
      <c r="F172" s="165" t="s">
        <v>248</v>
      </c>
      <c r="G172" s="165"/>
      <c r="H172" s="165"/>
      <c r="I172" s="165"/>
      <c r="J172" s="143" t="s">
        <v>3</v>
      </c>
      <c r="K172" s="144">
        <v>2.9000000000000001E-2</v>
      </c>
      <c r="L172" s="166"/>
      <c r="M172" s="166"/>
      <c r="N172" s="166">
        <f>ROUND($L$172*$K$172,2)</f>
        <v>0</v>
      </c>
      <c r="O172" s="166"/>
      <c r="P172" s="166"/>
      <c r="Q172" s="166"/>
      <c r="R172" s="43"/>
      <c r="T172" s="114"/>
      <c r="U172" s="115" t="s">
        <v>64</v>
      </c>
      <c r="V172" s="116">
        <v>0.1</v>
      </c>
      <c r="W172" s="116">
        <f>$V$172*$K$172</f>
        <v>2.9000000000000002E-3</v>
      </c>
      <c r="X172" s="116">
        <v>0</v>
      </c>
      <c r="Y172" s="116">
        <f>$X$172*$K$172</f>
        <v>0</v>
      </c>
      <c r="Z172" s="116">
        <v>0</v>
      </c>
      <c r="AA172" s="117">
        <f>$Z$172*$K$172</f>
        <v>0</v>
      </c>
      <c r="AR172" s="40" t="s">
        <v>135</v>
      </c>
      <c r="AT172" s="40" t="s">
        <v>132</v>
      </c>
      <c r="AU172" s="40" t="s">
        <v>136</v>
      </c>
      <c r="AY172" s="40" t="s">
        <v>131</v>
      </c>
      <c r="BE172" s="118">
        <f>IF($U$172="základná",$N$172,0)</f>
        <v>0</v>
      </c>
      <c r="BF172" s="118">
        <f>IF($U$172="znížená",$N$172,0)</f>
        <v>0</v>
      </c>
      <c r="BG172" s="118">
        <f>IF($U$172="zákl. prenesená",$N$172,0)</f>
        <v>0</v>
      </c>
      <c r="BH172" s="118">
        <f>IF($U$172="zníž. prenesená",$N$172,0)</f>
        <v>0</v>
      </c>
      <c r="BI172" s="118">
        <f>IF($U$172="nulová",$N$172,0)</f>
        <v>0</v>
      </c>
      <c r="BJ172" s="40" t="s">
        <v>136</v>
      </c>
      <c r="BK172" s="119">
        <f>ROUND($L$172*$K$172,3)</f>
        <v>0</v>
      </c>
      <c r="BL172" s="40" t="s">
        <v>135</v>
      </c>
      <c r="BM172" s="40" t="s">
        <v>249</v>
      </c>
    </row>
    <row r="173" spans="2:65" s="40" customFormat="1" ht="27" customHeight="1" x14ac:dyDescent="0.25">
      <c r="B173" s="41"/>
      <c r="C173" s="141" t="s">
        <v>250</v>
      </c>
      <c r="D173" s="141" t="s">
        <v>132</v>
      </c>
      <c r="E173" s="142" t="s">
        <v>251</v>
      </c>
      <c r="F173" s="165" t="s">
        <v>252</v>
      </c>
      <c r="G173" s="165"/>
      <c r="H173" s="165"/>
      <c r="I173" s="165"/>
      <c r="J173" s="143" t="s">
        <v>3</v>
      </c>
      <c r="K173" s="144">
        <v>2.9000000000000001E-2</v>
      </c>
      <c r="L173" s="166"/>
      <c r="M173" s="166"/>
      <c r="N173" s="166">
        <f>ROUND($L$173*$K$173,2)</f>
        <v>0</v>
      </c>
      <c r="O173" s="166"/>
      <c r="P173" s="166"/>
      <c r="Q173" s="166"/>
      <c r="R173" s="43"/>
      <c r="T173" s="114"/>
      <c r="U173" s="115" t="s">
        <v>64</v>
      </c>
      <c r="V173" s="116">
        <v>0</v>
      </c>
      <c r="W173" s="116">
        <f>$V$173*$K$173</f>
        <v>0</v>
      </c>
      <c r="X173" s="116">
        <v>0</v>
      </c>
      <c r="Y173" s="116">
        <f>$X$173*$K$173</f>
        <v>0</v>
      </c>
      <c r="Z173" s="116">
        <v>0</v>
      </c>
      <c r="AA173" s="117">
        <f>$Z$173*$K$173</f>
        <v>0</v>
      </c>
      <c r="AR173" s="40" t="s">
        <v>135</v>
      </c>
      <c r="AT173" s="40" t="s">
        <v>132</v>
      </c>
      <c r="AU173" s="40" t="s">
        <v>136</v>
      </c>
      <c r="AY173" s="40" t="s">
        <v>131</v>
      </c>
      <c r="BE173" s="118">
        <f>IF($U$173="základná",$N$173,0)</f>
        <v>0</v>
      </c>
      <c r="BF173" s="118">
        <f>IF($U$173="znížená",$N$173,0)</f>
        <v>0</v>
      </c>
      <c r="BG173" s="118">
        <f>IF($U$173="zákl. prenesená",$N$173,0)</f>
        <v>0</v>
      </c>
      <c r="BH173" s="118">
        <f>IF($U$173="zníž. prenesená",$N$173,0)</f>
        <v>0</v>
      </c>
      <c r="BI173" s="118">
        <f>IF($U$173="nulová",$N$173,0)</f>
        <v>0</v>
      </c>
      <c r="BJ173" s="40" t="s">
        <v>136</v>
      </c>
      <c r="BK173" s="119">
        <f>ROUND($L$173*$K$173,3)</f>
        <v>0</v>
      </c>
      <c r="BL173" s="40" t="s">
        <v>135</v>
      </c>
      <c r="BM173" s="40" t="s">
        <v>253</v>
      </c>
    </row>
    <row r="174" spans="2:65" s="101" customFormat="1" ht="30.75" customHeight="1" x14ac:dyDescent="0.3">
      <c r="B174" s="100"/>
      <c r="C174" s="149"/>
      <c r="D174" s="150" t="s">
        <v>88</v>
      </c>
      <c r="E174" s="150"/>
      <c r="F174" s="150"/>
      <c r="G174" s="150"/>
      <c r="H174" s="150"/>
      <c r="I174" s="150"/>
      <c r="J174" s="150"/>
      <c r="K174" s="150"/>
      <c r="L174" s="150"/>
      <c r="M174" s="150"/>
      <c r="N174" s="168">
        <f>$BK$174</f>
        <v>0</v>
      </c>
      <c r="O174" s="168"/>
      <c r="P174" s="168"/>
      <c r="Q174" s="168"/>
      <c r="R174" s="103"/>
      <c r="T174" s="104"/>
      <c r="W174" s="105">
        <f>$W$175</f>
        <v>8.2353439999999996</v>
      </c>
      <c r="Y174" s="105">
        <f>$Y$175</f>
        <v>0</v>
      </c>
      <c r="AA174" s="106">
        <f>$AA$175</f>
        <v>0</v>
      </c>
      <c r="AR174" s="107" t="s">
        <v>130</v>
      </c>
      <c r="AT174" s="107" t="s">
        <v>129</v>
      </c>
      <c r="AU174" s="107" t="s">
        <v>130</v>
      </c>
      <c r="AY174" s="107" t="s">
        <v>131</v>
      </c>
      <c r="BK174" s="108">
        <f>$BK$175</f>
        <v>0</v>
      </c>
    </row>
    <row r="175" spans="2:65" s="40" customFormat="1" ht="27" customHeight="1" x14ac:dyDescent="0.25">
      <c r="B175" s="41"/>
      <c r="C175" s="141" t="s">
        <v>254</v>
      </c>
      <c r="D175" s="141" t="s">
        <v>132</v>
      </c>
      <c r="E175" s="142" t="s">
        <v>255</v>
      </c>
      <c r="F175" s="165" t="s">
        <v>256</v>
      </c>
      <c r="G175" s="165"/>
      <c r="H175" s="165"/>
      <c r="I175" s="165"/>
      <c r="J175" s="143" t="s">
        <v>3</v>
      </c>
      <c r="K175" s="144">
        <v>4.6239999999999997</v>
      </c>
      <c r="L175" s="166"/>
      <c r="M175" s="166"/>
      <c r="N175" s="166">
        <f>ROUND($L$175*$K$175,2)</f>
        <v>0</v>
      </c>
      <c r="O175" s="166"/>
      <c r="P175" s="166"/>
      <c r="Q175" s="166"/>
      <c r="R175" s="43"/>
      <c r="T175" s="114"/>
      <c r="U175" s="115" t="s">
        <v>64</v>
      </c>
      <c r="V175" s="116">
        <v>1.7809999999999999</v>
      </c>
      <c r="W175" s="116">
        <f>$V$175*$K$175</f>
        <v>8.2353439999999996</v>
      </c>
      <c r="X175" s="116">
        <v>0</v>
      </c>
      <c r="Y175" s="116">
        <f>$X$175*$K$175</f>
        <v>0</v>
      </c>
      <c r="Z175" s="116">
        <v>0</v>
      </c>
      <c r="AA175" s="117">
        <f>$Z$175*$K$175</f>
        <v>0</v>
      </c>
      <c r="AR175" s="40" t="s">
        <v>135</v>
      </c>
      <c r="AT175" s="40" t="s">
        <v>132</v>
      </c>
      <c r="AU175" s="40" t="s">
        <v>136</v>
      </c>
      <c r="AY175" s="40" t="s">
        <v>131</v>
      </c>
      <c r="BE175" s="118">
        <f>IF($U$175="základná",$N$175,0)</f>
        <v>0</v>
      </c>
      <c r="BF175" s="118">
        <f>IF($U$175="znížená",$N$175,0)</f>
        <v>0</v>
      </c>
      <c r="BG175" s="118">
        <f>IF($U$175="zákl. prenesená",$N$175,0)</f>
        <v>0</v>
      </c>
      <c r="BH175" s="118">
        <f>IF($U$175="zníž. prenesená",$N$175,0)</f>
        <v>0</v>
      </c>
      <c r="BI175" s="118">
        <f>IF($U$175="nulová",$N$175,0)</f>
        <v>0</v>
      </c>
      <c r="BJ175" s="40" t="s">
        <v>136</v>
      </c>
      <c r="BK175" s="119">
        <f>ROUND($L$175*$K$175,3)</f>
        <v>0</v>
      </c>
      <c r="BL175" s="40" t="s">
        <v>135</v>
      </c>
      <c r="BM175" s="40" t="s">
        <v>257</v>
      </c>
    </row>
    <row r="176" spans="2:65" s="101" customFormat="1" ht="37.5" customHeight="1" x14ac:dyDescent="0.35">
      <c r="B176" s="100"/>
      <c r="C176" s="149"/>
      <c r="D176" s="151" t="s">
        <v>89</v>
      </c>
      <c r="E176" s="151"/>
      <c r="F176" s="151"/>
      <c r="G176" s="151"/>
      <c r="H176" s="151"/>
      <c r="I176" s="151"/>
      <c r="J176" s="151"/>
      <c r="K176" s="151"/>
      <c r="L176" s="151"/>
      <c r="M176" s="151"/>
      <c r="N176" s="167">
        <f>$BK$176</f>
        <v>0</v>
      </c>
      <c r="O176" s="167"/>
      <c r="P176" s="167"/>
      <c r="Q176" s="167"/>
      <c r="R176" s="103"/>
      <c r="T176" s="104"/>
      <c r="W176" s="105">
        <f>$W$177+$W$181+$W$195+$W$204+$W$212+$W$233+$W$236+$W$241+$W$244+$W$250+$W$256+$W$270+$W$274+$W$285+$W$292+$W$297+$W$309+$W$314</f>
        <v>614.49441162999995</v>
      </c>
      <c r="Y176" s="105">
        <f>$Y$177+$Y$181+$Y$195+$Y$204+$Y$212+$Y$233+$Y$236+$Y$241+$Y$244+$Y$250+$Y$256+$Y$270+$Y$274+$Y$285+$Y$292+$Y$297+$Y$309+$Y$314</f>
        <v>18.29975859</v>
      </c>
      <c r="AA176" s="106">
        <f>$AA$177+$AA$181+$AA$195+$AA$204+$AA$212+$AA$233+$AA$236+$AA$241+$AA$244+$AA$250+$AA$256+$AA$270+$AA$274+$AA$285+$AA$292+$AA$297+$AA$309+$AA$314</f>
        <v>0</v>
      </c>
      <c r="AR176" s="107" t="s">
        <v>136</v>
      </c>
      <c r="AT176" s="107" t="s">
        <v>129</v>
      </c>
      <c r="AU176" s="107" t="s">
        <v>37</v>
      </c>
      <c r="AY176" s="107" t="s">
        <v>131</v>
      </c>
      <c r="BK176" s="108">
        <f>$BK$177+$BK$181+$BK$195+$BK$204+$BK$212+$BK$233+$BK$236+$BK$241+$BK$244+$BK$250+$BK$256+$BK$270+$BK$274+$BK$285+$BK$292+$BK$297+$BK$309+$BK$314</f>
        <v>0</v>
      </c>
    </row>
    <row r="177" spans="2:65" s="101" customFormat="1" ht="21" customHeight="1" x14ac:dyDescent="0.3">
      <c r="B177" s="100"/>
      <c r="C177" s="149"/>
      <c r="D177" s="150" t="s">
        <v>90</v>
      </c>
      <c r="E177" s="150"/>
      <c r="F177" s="150"/>
      <c r="G177" s="150"/>
      <c r="H177" s="150"/>
      <c r="I177" s="150"/>
      <c r="J177" s="150"/>
      <c r="K177" s="150"/>
      <c r="L177" s="150"/>
      <c r="M177" s="150"/>
      <c r="N177" s="168">
        <f>$BK$177</f>
        <v>0</v>
      </c>
      <c r="O177" s="168"/>
      <c r="P177" s="168"/>
      <c r="Q177" s="168"/>
      <c r="R177" s="103"/>
      <c r="T177" s="104"/>
      <c r="W177" s="105">
        <f>SUM($W$178:$W$180)</f>
        <v>0</v>
      </c>
      <c r="Y177" s="105">
        <f>SUM($Y$178:$Y$180)</f>
        <v>0</v>
      </c>
      <c r="AA177" s="106">
        <f>SUM($AA$178:$AA$180)</f>
        <v>0</v>
      </c>
      <c r="AR177" s="107" t="s">
        <v>136</v>
      </c>
      <c r="AT177" s="107" t="s">
        <v>129</v>
      </c>
      <c r="AU177" s="107" t="s">
        <v>130</v>
      </c>
      <c r="AY177" s="107" t="s">
        <v>131</v>
      </c>
      <c r="BK177" s="108">
        <f>SUM($BK$178:$BK$180)</f>
        <v>0</v>
      </c>
    </row>
    <row r="178" spans="2:65" s="40" customFormat="1" ht="39" customHeight="1" x14ac:dyDescent="0.25">
      <c r="B178" s="41"/>
      <c r="C178" s="141" t="s">
        <v>258</v>
      </c>
      <c r="D178" s="141" t="s">
        <v>132</v>
      </c>
      <c r="E178" s="142" t="s">
        <v>259</v>
      </c>
      <c r="F178" s="165" t="s">
        <v>972</v>
      </c>
      <c r="G178" s="165"/>
      <c r="H178" s="165"/>
      <c r="I178" s="165"/>
      <c r="J178" s="143" t="s">
        <v>1</v>
      </c>
      <c r="K178" s="144">
        <v>0</v>
      </c>
      <c r="L178" s="166"/>
      <c r="M178" s="166"/>
      <c r="N178" s="166">
        <f>ROUND($L$178*$K$178,2)</f>
        <v>0</v>
      </c>
      <c r="O178" s="166"/>
      <c r="P178" s="166"/>
      <c r="Q178" s="166"/>
      <c r="R178" s="43"/>
      <c r="T178" s="114"/>
      <c r="U178" s="115" t="s">
        <v>64</v>
      </c>
      <c r="V178" s="116">
        <v>0.14152999999999999</v>
      </c>
      <c r="W178" s="116">
        <f>$V$178*$K$178</f>
        <v>0</v>
      </c>
      <c r="X178" s="116">
        <v>1.58E-3</v>
      </c>
      <c r="Y178" s="116">
        <f>$X$178*$K$178</f>
        <v>0</v>
      </c>
      <c r="Z178" s="116">
        <v>0</v>
      </c>
      <c r="AA178" s="117">
        <f>$Z$178*$K$178</f>
        <v>0</v>
      </c>
      <c r="AR178" s="40" t="s">
        <v>187</v>
      </c>
      <c r="AT178" s="40" t="s">
        <v>132</v>
      </c>
      <c r="AU178" s="40" t="s">
        <v>136</v>
      </c>
      <c r="AY178" s="40" t="s">
        <v>131</v>
      </c>
      <c r="BE178" s="118">
        <f>IF($U$178="základná",$N$178,0)</f>
        <v>0</v>
      </c>
      <c r="BF178" s="118">
        <f>IF($U$178="znížená",$N$178,0)</f>
        <v>0</v>
      </c>
      <c r="BG178" s="118">
        <f>IF($U$178="zákl. prenesená",$N$178,0)</f>
        <v>0</v>
      </c>
      <c r="BH178" s="118">
        <f>IF($U$178="zníž. prenesená",$N$178,0)</f>
        <v>0</v>
      </c>
      <c r="BI178" s="118">
        <f>IF($U$178="nulová",$N$178,0)</f>
        <v>0</v>
      </c>
      <c r="BJ178" s="40" t="s">
        <v>136</v>
      </c>
      <c r="BK178" s="119">
        <f>ROUND($L$178*$K$178,3)</f>
        <v>0</v>
      </c>
      <c r="BL178" s="40" t="s">
        <v>187</v>
      </c>
      <c r="BM178" s="40" t="s">
        <v>260</v>
      </c>
    </row>
    <row r="179" spans="2:65" s="40" customFormat="1" ht="27" customHeight="1" x14ac:dyDescent="0.25">
      <c r="B179" s="41"/>
      <c r="C179" s="141" t="s">
        <v>261</v>
      </c>
      <c r="D179" s="141" t="s">
        <v>132</v>
      </c>
      <c r="E179" s="142" t="s">
        <v>262</v>
      </c>
      <c r="F179" s="165" t="s">
        <v>973</v>
      </c>
      <c r="G179" s="165"/>
      <c r="H179" s="165"/>
      <c r="I179" s="165"/>
      <c r="J179" s="143" t="s">
        <v>2</v>
      </c>
      <c r="K179" s="144">
        <v>0</v>
      </c>
      <c r="L179" s="166"/>
      <c r="M179" s="166"/>
      <c r="N179" s="166">
        <f>ROUND($L$179*$K$179,2)</f>
        <v>0</v>
      </c>
      <c r="O179" s="166"/>
      <c r="P179" s="166"/>
      <c r="Q179" s="166"/>
      <c r="R179" s="43"/>
      <c r="T179" s="114"/>
      <c r="U179" s="115" t="s">
        <v>64</v>
      </c>
      <c r="V179" s="116">
        <v>0.10168000000000001</v>
      </c>
      <c r="W179" s="116">
        <f>$V$179*$K$179</f>
        <v>0</v>
      </c>
      <c r="X179" s="116">
        <v>6.4700000000000001E-4</v>
      </c>
      <c r="Y179" s="116">
        <f>$X$179*$K$179</f>
        <v>0</v>
      </c>
      <c r="Z179" s="116">
        <v>0</v>
      </c>
      <c r="AA179" s="117">
        <f>$Z$179*$K$179</f>
        <v>0</v>
      </c>
      <c r="AR179" s="40" t="s">
        <v>187</v>
      </c>
      <c r="AT179" s="40" t="s">
        <v>132</v>
      </c>
      <c r="AU179" s="40" t="s">
        <v>136</v>
      </c>
      <c r="AY179" s="40" t="s">
        <v>131</v>
      </c>
      <c r="BE179" s="118">
        <f>IF($U$179="základná",$N$179,0)</f>
        <v>0</v>
      </c>
      <c r="BF179" s="118">
        <f>IF($U$179="znížená",$N$179,0)</f>
        <v>0</v>
      </c>
      <c r="BG179" s="118">
        <f>IF($U$179="zákl. prenesená",$N$179,0)</f>
        <v>0</v>
      </c>
      <c r="BH179" s="118">
        <f>IF($U$179="zníž. prenesená",$N$179,0)</f>
        <v>0</v>
      </c>
      <c r="BI179" s="118">
        <f>IF($U$179="nulová",$N$179,0)</f>
        <v>0</v>
      </c>
      <c r="BJ179" s="40" t="s">
        <v>136</v>
      </c>
      <c r="BK179" s="119">
        <f>ROUND($L$179*$K$179,3)</f>
        <v>0</v>
      </c>
      <c r="BL179" s="40" t="s">
        <v>187</v>
      </c>
      <c r="BM179" s="40" t="s">
        <v>263</v>
      </c>
    </row>
    <row r="180" spans="2:65" s="40" customFormat="1" ht="27" customHeight="1" x14ac:dyDescent="0.25">
      <c r="B180" s="41"/>
      <c r="C180" s="141" t="s">
        <v>264</v>
      </c>
      <c r="D180" s="141" t="s">
        <v>132</v>
      </c>
      <c r="E180" s="142" t="s">
        <v>265</v>
      </c>
      <c r="F180" s="165" t="s">
        <v>266</v>
      </c>
      <c r="G180" s="165"/>
      <c r="H180" s="165"/>
      <c r="I180" s="165"/>
      <c r="J180" s="143" t="s">
        <v>4</v>
      </c>
      <c r="K180" s="144">
        <v>0</v>
      </c>
      <c r="L180" s="166"/>
      <c r="M180" s="166"/>
      <c r="N180" s="166">
        <f>ROUND($L$180*$K$180,2)</f>
        <v>0</v>
      </c>
      <c r="O180" s="166"/>
      <c r="P180" s="166"/>
      <c r="Q180" s="166"/>
      <c r="R180" s="43"/>
      <c r="T180" s="114"/>
      <c r="U180" s="115" t="s">
        <v>64</v>
      </c>
      <c r="V180" s="116">
        <v>0</v>
      </c>
      <c r="W180" s="116">
        <f>$V$180*$K$180</f>
        <v>0</v>
      </c>
      <c r="X180" s="116">
        <v>0</v>
      </c>
      <c r="Y180" s="116">
        <f>$X$180*$K$180</f>
        <v>0</v>
      </c>
      <c r="Z180" s="116">
        <v>0</v>
      </c>
      <c r="AA180" s="117">
        <f>$Z$180*$K$180</f>
        <v>0</v>
      </c>
      <c r="AR180" s="40" t="s">
        <v>187</v>
      </c>
      <c r="AT180" s="40" t="s">
        <v>132</v>
      </c>
      <c r="AU180" s="40" t="s">
        <v>136</v>
      </c>
      <c r="AY180" s="40" t="s">
        <v>131</v>
      </c>
      <c r="BE180" s="118">
        <f>IF($U$180="základná",$N$180,0)</f>
        <v>0</v>
      </c>
      <c r="BF180" s="118">
        <f>IF($U$180="znížená",$N$180,0)</f>
        <v>0</v>
      </c>
      <c r="BG180" s="118">
        <f>IF($U$180="zákl. prenesená",$N$180,0)</f>
        <v>0</v>
      </c>
      <c r="BH180" s="118">
        <f>IF($U$180="zníž. prenesená",$N$180,0)</f>
        <v>0</v>
      </c>
      <c r="BI180" s="118">
        <f>IF($U$180="nulová",$N$180,0)</f>
        <v>0</v>
      </c>
      <c r="BJ180" s="40" t="s">
        <v>136</v>
      </c>
      <c r="BK180" s="119">
        <f>ROUND($L$180*$K$180,3)</f>
        <v>0</v>
      </c>
      <c r="BL180" s="40" t="s">
        <v>187</v>
      </c>
      <c r="BM180" s="40" t="s">
        <v>267</v>
      </c>
    </row>
    <row r="181" spans="2:65" s="101" customFormat="1" ht="30.75" customHeight="1" x14ac:dyDescent="0.3">
      <c r="B181" s="100"/>
      <c r="C181" s="149"/>
      <c r="D181" s="150" t="s">
        <v>91</v>
      </c>
      <c r="E181" s="150"/>
      <c r="F181" s="150"/>
      <c r="G181" s="150"/>
      <c r="H181" s="150"/>
      <c r="I181" s="150"/>
      <c r="J181" s="150"/>
      <c r="K181" s="150"/>
      <c r="L181" s="150"/>
      <c r="M181" s="150"/>
      <c r="N181" s="168">
        <f>$BK$181</f>
        <v>0</v>
      </c>
      <c r="O181" s="168"/>
      <c r="P181" s="168"/>
      <c r="Q181" s="168"/>
      <c r="R181" s="103"/>
      <c r="T181" s="104"/>
      <c r="W181" s="105">
        <f>SUM($W$182:$W$194)</f>
        <v>0</v>
      </c>
      <c r="Y181" s="105">
        <f>SUM($Y$182:$Y$194)</f>
        <v>0</v>
      </c>
      <c r="AA181" s="106">
        <f>SUM($AA$182:$AA$194)</f>
        <v>0</v>
      </c>
      <c r="AR181" s="107" t="s">
        <v>136</v>
      </c>
      <c r="AT181" s="107" t="s">
        <v>129</v>
      </c>
      <c r="AU181" s="107" t="s">
        <v>130</v>
      </c>
      <c r="AY181" s="107" t="s">
        <v>131</v>
      </c>
      <c r="BK181" s="108">
        <f>SUM($BK$182:$BK$194)</f>
        <v>0</v>
      </c>
    </row>
    <row r="182" spans="2:65" s="40" customFormat="1" ht="39" customHeight="1" x14ac:dyDescent="0.25">
      <c r="B182" s="41"/>
      <c r="C182" s="141" t="s">
        <v>268</v>
      </c>
      <c r="D182" s="141" t="s">
        <v>132</v>
      </c>
      <c r="E182" s="142" t="s">
        <v>269</v>
      </c>
      <c r="F182" s="165" t="s">
        <v>270</v>
      </c>
      <c r="G182" s="165"/>
      <c r="H182" s="165"/>
      <c r="I182" s="165"/>
      <c r="J182" s="143" t="s">
        <v>1</v>
      </c>
      <c r="K182" s="144">
        <v>0</v>
      </c>
      <c r="L182" s="166"/>
      <c r="M182" s="166"/>
      <c r="N182" s="166">
        <f>ROUND($L$182*$K$182,2)</f>
        <v>0</v>
      </c>
      <c r="O182" s="166"/>
      <c r="P182" s="166"/>
      <c r="Q182" s="166"/>
      <c r="R182" s="43"/>
      <c r="T182" s="114"/>
      <c r="U182" s="115" t="s">
        <v>64</v>
      </c>
      <c r="V182" s="116">
        <v>5.0999999999999997E-2</v>
      </c>
      <c r="W182" s="116">
        <f>$V$182*$K$182</f>
        <v>0</v>
      </c>
      <c r="X182" s="116">
        <v>0</v>
      </c>
      <c r="Y182" s="116">
        <f>$X$182*$K$182</f>
        <v>0</v>
      </c>
      <c r="Z182" s="116">
        <v>1.2E-2</v>
      </c>
      <c r="AA182" s="117">
        <f>$Z$182*$K$182</f>
        <v>0</v>
      </c>
      <c r="AR182" s="40" t="s">
        <v>187</v>
      </c>
      <c r="AT182" s="40" t="s">
        <v>132</v>
      </c>
      <c r="AU182" s="40" t="s">
        <v>136</v>
      </c>
      <c r="AY182" s="40" t="s">
        <v>131</v>
      </c>
      <c r="BE182" s="118">
        <f>IF($U$182="základná",$N$182,0)</f>
        <v>0</v>
      </c>
      <c r="BF182" s="118">
        <f>IF($U$182="znížená",$N$182,0)</f>
        <v>0</v>
      </c>
      <c r="BG182" s="118">
        <f>IF($U$182="zákl. prenesená",$N$182,0)</f>
        <v>0</v>
      </c>
      <c r="BH182" s="118">
        <f>IF($U$182="zníž. prenesená",$N$182,0)</f>
        <v>0</v>
      </c>
      <c r="BI182" s="118">
        <f>IF($U$182="nulová",$N$182,0)</f>
        <v>0</v>
      </c>
      <c r="BJ182" s="40" t="s">
        <v>136</v>
      </c>
      <c r="BK182" s="119">
        <f>ROUND($L$182*$K$182,3)</f>
        <v>0</v>
      </c>
      <c r="BL182" s="40" t="s">
        <v>187</v>
      </c>
      <c r="BM182" s="40" t="s">
        <v>271</v>
      </c>
    </row>
    <row r="183" spans="2:65" s="40" customFormat="1" ht="27" customHeight="1" x14ac:dyDescent="0.25">
      <c r="B183" s="41"/>
      <c r="C183" s="141" t="s">
        <v>272</v>
      </c>
      <c r="D183" s="141" t="s">
        <v>132</v>
      </c>
      <c r="E183" s="142" t="s">
        <v>273</v>
      </c>
      <c r="F183" s="165" t="s">
        <v>274</v>
      </c>
      <c r="G183" s="165"/>
      <c r="H183" s="165"/>
      <c r="I183" s="165"/>
      <c r="J183" s="143" t="s">
        <v>1</v>
      </c>
      <c r="K183" s="144">
        <v>0</v>
      </c>
      <c r="L183" s="166"/>
      <c r="M183" s="166"/>
      <c r="N183" s="166">
        <f>ROUND($L$183*$K$183,2)</f>
        <v>0</v>
      </c>
      <c r="O183" s="166"/>
      <c r="P183" s="166"/>
      <c r="Q183" s="166"/>
      <c r="R183" s="43"/>
      <c r="T183" s="114"/>
      <c r="U183" s="115" t="s">
        <v>64</v>
      </c>
      <c r="V183" s="116">
        <v>9.1999999999999998E-2</v>
      </c>
      <c r="W183" s="116">
        <f>$V$183*$K$183</f>
        <v>0</v>
      </c>
      <c r="X183" s="116">
        <v>0</v>
      </c>
      <c r="Y183" s="116">
        <f>$X$183*$K$183</f>
        <v>0</v>
      </c>
      <c r="Z183" s="116">
        <v>0</v>
      </c>
      <c r="AA183" s="117">
        <f>$Z$183*$K$183</f>
        <v>0</v>
      </c>
      <c r="AR183" s="40" t="s">
        <v>187</v>
      </c>
      <c r="AT183" s="40" t="s">
        <v>132</v>
      </c>
      <c r="AU183" s="40" t="s">
        <v>136</v>
      </c>
      <c r="AY183" s="40" t="s">
        <v>131</v>
      </c>
      <c r="BE183" s="118">
        <f>IF($U$183="základná",$N$183,0)</f>
        <v>0</v>
      </c>
      <c r="BF183" s="118">
        <f>IF($U$183="znížená",$N$183,0)</f>
        <v>0</v>
      </c>
      <c r="BG183" s="118">
        <f>IF($U$183="zákl. prenesená",$N$183,0)</f>
        <v>0</v>
      </c>
      <c r="BH183" s="118">
        <f>IF($U$183="zníž. prenesená",$N$183,0)</f>
        <v>0</v>
      </c>
      <c r="BI183" s="118">
        <f>IF($U$183="nulová",$N$183,0)</f>
        <v>0</v>
      </c>
      <c r="BJ183" s="40" t="s">
        <v>136</v>
      </c>
      <c r="BK183" s="119">
        <f>ROUND($L$183*$K$183,3)</f>
        <v>0</v>
      </c>
      <c r="BL183" s="40" t="s">
        <v>187</v>
      </c>
      <c r="BM183" s="40" t="s">
        <v>275</v>
      </c>
    </row>
    <row r="184" spans="2:65" s="40" customFormat="1" ht="15.75" customHeight="1" x14ac:dyDescent="0.25">
      <c r="B184" s="41"/>
      <c r="C184" s="145" t="s">
        <v>276</v>
      </c>
      <c r="D184" s="145" t="s">
        <v>183</v>
      </c>
      <c r="E184" s="146" t="s">
        <v>277</v>
      </c>
      <c r="F184" s="163" t="s">
        <v>974</v>
      </c>
      <c r="G184" s="163"/>
      <c r="H184" s="163"/>
      <c r="I184" s="163"/>
      <c r="J184" s="147" t="s">
        <v>1</v>
      </c>
      <c r="K184" s="148">
        <v>0</v>
      </c>
      <c r="L184" s="164"/>
      <c r="M184" s="164"/>
      <c r="N184" s="164">
        <f>ROUND($L$184*$K$184,2)</f>
        <v>0</v>
      </c>
      <c r="O184" s="164"/>
      <c r="P184" s="164"/>
      <c r="Q184" s="164"/>
      <c r="R184" s="43"/>
      <c r="T184" s="114"/>
      <c r="U184" s="115" t="s">
        <v>64</v>
      </c>
      <c r="V184" s="116">
        <v>0</v>
      </c>
      <c r="W184" s="116">
        <f>$V$184*$K$184</f>
        <v>0</v>
      </c>
      <c r="X184" s="116">
        <v>0</v>
      </c>
      <c r="Y184" s="116">
        <f>$X$184*$K$184</f>
        <v>0</v>
      </c>
      <c r="Z184" s="116">
        <v>0</v>
      </c>
      <c r="AA184" s="117">
        <f>$Z$184*$K$184</f>
        <v>0</v>
      </c>
      <c r="AR184" s="40" t="s">
        <v>250</v>
      </c>
      <c r="AT184" s="40" t="s">
        <v>183</v>
      </c>
      <c r="AU184" s="40" t="s">
        <v>136</v>
      </c>
      <c r="AY184" s="40" t="s">
        <v>131</v>
      </c>
      <c r="BE184" s="118">
        <f>IF($U$184="základná",$N$184,0)</f>
        <v>0</v>
      </c>
      <c r="BF184" s="118">
        <f>IF($U$184="znížená",$N$184,0)</f>
        <v>0</v>
      </c>
      <c r="BG184" s="118">
        <f>IF($U$184="zákl. prenesená",$N$184,0)</f>
        <v>0</v>
      </c>
      <c r="BH184" s="118">
        <f>IF($U$184="zníž. prenesená",$N$184,0)</f>
        <v>0</v>
      </c>
      <c r="BI184" s="118">
        <f>IF($U$184="nulová",$N$184,0)</f>
        <v>0</v>
      </c>
      <c r="BJ184" s="40" t="s">
        <v>136</v>
      </c>
      <c r="BK184" s="119">
        <f>ROUND($L$184*$K$184,3)</f>
        <v>0</v>
      </c>
      <c r="BL184" s="40" t="s">
        <v>187</v>
      </c>
      <c r="BM184" s="40" t="s">
        <v>278</v>
      </c>
    </row>
    <row r="185" spans="2:65" s="40" customFormat="1" ht="39" customHeight="1" x14ac:dyDescent="0.25">
      <c r="B185" s="41"/>
      <c r="C185" s="141" t="s">
        <v>279</v>
      </c>
      <c r="D185" s="141" t="s">
        <v>132</v>
      </c>
      <c r="E185" s="142" t="s">
        <v>280</v>
      </c>
      <c r="F185" s="165" t="s">
        <v>281</v>
      </c>
      <c r="G185" s="165"/>
      <c r="H185" s="165"/>
      <c r="I185" s="165"/>
      <c r="J185" s="143" t="s">
        <v>1</v>
      </c>
      <c r="K185" s="144">
        <v>0</v>
      </c>
      <c r="L185" s="166"/>
      <c r="M185" s="166"/>
      <c r="N185" s="166">
        <f>ROUND($L$185*$K$185,2)</f>
        <v>0</v>
      </c>
      <c r="O185" s="166"/>
      <c r="P185" s="166"/>
      <c r="Q185" s="166"/>
      <c r="R185" s="43"/>
      <c r="T185" s="114"/>
      <c r="U185" s="115" t="s">
        <v>64</v>
      </c>
      <c r="V185" s="116">
        <v>0.23599999999999999</v>
      </c>
      <c r="W185" s="116">
        <f>$V$185*$K$185</f>
        <v>0</v>
      </c>
      <c r="X185" s="116">
        <v>2.9999999999999997E-4</v>
      </c>
      <c r="Y185" s="116">
        <f>$X$185*$K$185</f>
        <v>0</v>
      </c>
      <c r="Z185" s="116">
        <v>0</v>
      </c>
      <c r="AA185" s="117">
        <f>$Z$185*$K$185</f>
        <v>0</v>
      </c>
      <c r="AR185" s="40" t="s">
        <v>187</v>
      </c>
      <c r="AT185" s="40" t="s">
        <v>132</v>
      </c>
      <c r="AU185" s="40" t="s">
        <v>136</v>
      </c>
      <c r="AY185" s="40" t="s">
        <v>131</v>
      </c>
      <c r="BE185" s="118">
        <f>IF($U$185="základná",$N$185,0)</f>
        <v>0</v>
      </c>
      <c r="BF185" s="118">
        <f>IF($U$185="znížená",$N$185,0)</f>
        <v>0</v>
      </c>
      <c r="BG185" s="118">
        <f>IF($U$185="zákl. prenesená",$N$185,0)</f>
        <v>0</v>
      </c>
      <c r="BH185" s="118">
        <f>IF($U$185="zníž. prenesená",$N$185,0)</f>
        <v>0</v>
      </c>
      <c r="BI185" s="118">
        <f>IF($U$185="nulová",$N$185,0)</f>
        <v>0</v>
      </c>
      <c r="BJ185" s="40" t="s">
        <v>136</v>
      </c>
      <c r="BK185" s="119">
        <f>ROUND($L$185*$K$185,3)</f>
        <v>0</v>
      </c>
      <c r="BL185" s="40" t="s">
        <v>187</v>
      </c>
      <c r="BM185" s="40" t="s">
        <v>282</v>
      </c>
    </row>
    <row r="186" spans="2:65" s="40" customFormat="1" ht="15.75" customHeight="1" x14ac:dyDescent="0.25">
      <c r="B186" s="41"/>
      <c r="C186" s="145" t="s">
        <v>283</v>
      </c>
      <c r="D186" s="145" t="s">
        <v>183</v>
      </c>
      <c r="E186" s="146" t="s">
        <v>284</v>
      </c>
      <c r="F186" s="163" t="s">
        <v>975</v>
      </c>
      <c r="G186" s="163"/>
      <c r="H186" s="163"/>
      <c r="I186" s="163"/>
      <c r="J186" s="147" t="s">
        <v>1</v>
      </c>
      <c r="K186" s="148">
        <v>0</v>
      </c>
      <c r="L186" s="164"/>
      <c r="M186" s="164"/>
      <c r="N186" s="164">
        <f>ROUND($L$186*$K$186,2)</f>
        <v>0</v>
      </c>
      <c r="O186" s="164"/>
      <c r="P186" s="164"/>
      <c r="Q186" s="164"/>
      <c r="R186" s="43"/>
      <c r="T186" s="114"/>
      <c r="U186" s="115" t="s">
        <v>64</v>
      </c>
      <c r="V186" s="116">
        <v>0</v>
      </c>
      <c r="W186" s="116">
        <f>$V$186*$K$186</f>
        <v>0</v>
      </c>
      <c r="X186" s="116">
        <v>0</v>
      </c>
      <c r="Y186" s="116">
        <f>$X$186*$K$186</f>
        <v>0</v>
      </c>
      <c r="Z186" s="116">
        <v>0</v>
      </c>
      <c r="AA186" s="117">
        <f>$Z$186*$K$186</f>
        <v>0</v>
      </c>
      <c r="AR186" s="40" t="s">
        <v>250</v>
      </c>
      <c r="AT186" s="40" t="s">
        <v>183</v>
      </c>
      <c r="AU186" s="40" t="s">
        <v>136</v>
      </c>
      <c r="AY186" s="40" t="s">
        <v>131</v>
      </c>
      <c r="BE186" s="118">
        <f>IF($U$186="základná",$N$186,0)</f>
        <v>0</v>
      </c>
      <c r="BF186" s="118">
        <f>IF($U$186="znížená",$N$186,0)</f>
        <v>0</v>
      </c>
      <c r="BG186" s="118">
        <f>IF($U$186="zákl. prenesená",$N$186,0)</f>
        <v>0</v>
      </c>
      <c r="BH186" s="118">
        <f>IF($U$186="zníž. prenesená",$N$186,0)</f>
        <v>0</v>
      </c>
      <c r="BI186" s="118">
        <f>IF($U$186="nulová",$N$186,0)</f>
        <v>0</v>
      </c>
      <c r="BJ186" s="40" t="s">
        <v>136</v>
      </c>
      <c r="BK186" s="119">
        <f>ROUND($L$186*$K$186,3)</f>
        <v>0</v>
      </c>
      <c r="BL186" s="40" t="s">
        <v>187</v>
      </c>
      <c r="BM186" s="40" t="s">
        <v>285</v>
      </c>
    </row>
    <row r="187" spans="2:65" s="40" customFormat="1" ht="27" customHeight="1" x14ac:dyDescent="0.25">
      <c r="B187" s="41"/>
      <c r="C187" s="141" t="s">
        <v>286</v>
      </c>
      <c r="D187" s="141" t="s">
        <v>132</v>
      </c>
      <c r="E187" s="142" t="s">
        <v>287</v>
      </c>
      <c r="F187" s="165" t="s">
        <v>288</v>
      </c>
      <c r="G187" s="165"/>
      <c r="H187" s="165"/>
      <c r="I187" s="165"/>
      <c r="J187" s="143" t="s">
        <v>1</v>
      </c>
      <c r="K187" s="144">
        <v>0</v>
      </c>
      <c r="L187" s="166"/>
      <c r="M187" s="166"/>
      <c r="N187" s="166">
        <f>ROUND($L$187*$K$187,2)</f>
        <v>0</v>
      </c>
      <c r="O187" s="166"/>
      <c r="P187" s="166"/>
      <c r="Q187" s="166"/>
      <c r="R187" s="43"/>
      <c r="T187" s="114"/>
      <c r="U187" s="115" t="s">
        <v>64</v>
      </c>
      <c r="V187" s="116">
        <v>0.06</v>
      </c>
      <c r="W187" s="116">
        <f>$V$187*$K$187</f>
        <v>0</v>
      </c>
      <c r="X187" s="116">
        <v>0</v>
      </c>
      <c r="Y187" s="116">
        <f>$X$187*$K$187</f>
        <v>0</v>
      </c>
      <c r="Z187" s="116">
        <v>0</v>
      </c>
      <c r="AA187" s="117">
        <f>$Z$187*$K$187</f>
        <v>0</v>
      </c>
      <c r="AR187" s="40" t="s">
        <v>187</v>
      </c>
      <c r="AT187" s="40" t="s">
        <v>132</v>
      </c>
      <c r="AU187" s="40" t="s">
        <v>136</v>
      </c>
      <c r="AY187" s="40" t="s">
        <v>131</v>
      </c>
      <c r="BE187" s="118">
        <f>IF($U$187="základná",$N$187,0)</f>
        <v>0</v>
      </c>
      <c r="BF187" s="118">
        <f>IF($U$187="znížená",$N$187,0)</f>
        <v>0</v>
      </c>
      <c r="BG187" s="118">
        <f>IF($U$187="zákl. prenesená",$N$187,0)</f>
        <v>0</v>
      </c>
      <c r="BH187" s="118">
        <f>IF($U$187="zníž. prenesená",$N$187,0)</f>
        <v>0</v>
      </c>
      <c r="BI187" s="118">
        <f>IF($U$187="nulová",$N$187,0)</f>
        <v>0</v>
      </c>
      <c r="BJ187" s="40" t="s">
        <v>136</v>
      </c>
      <c r="BK187" s="119">
        <f>ROUND($L$187*$K$187,3)</f>
        <v>0</v>
      </c>
      <c r="BL187" s="40" t="s">
        <v>187</v>
      </c>
      <c r="BM187" s="40" t="s">
        <v>289</v>
      </c>
    </row>
    <row r="188" spans="2:65" s="40" customFormat="1" ht="15.75" customHeight="1" x14ac:dyDescent="0.25">
      <c r="B188" s="41"/>
      <c r="C188" s="145" t="s">
        <v>290</v>
      </c>
      <c r="D188" s="145" t="s">
        <v>183</v>
      </c>
      <c r="E188" s="146" t="s">
        <v>291</v>
      </c>
      <c r="F188" s="163" t="s">
        <v>976</v>
      </c>
      <c r="G188" s="163"/>
      <c r="H188" s="163"/>
      <c r="I188" s="163"/>
      <c r="J188" s="147" t="s">
        <v>1</v>
      </c>
      <c r="K188" s="148">
        <v>0</v>
      </c>
      <c r="L188" s="164"/>
      <c r="M188" s="164"/>
      <c r="N188" s="164">
        <f>ROUND($L$188*$K$188,2)</f>
        <v>0</v>
      </c>
      <c r="O188" s="164"/>
      <c r="P188" s="164"/>
      <c r="Q188" s="164"/>
      <c r="R188" s="43"/>
      <c r="T188" s="114"/>
      <c r="U188" s="115" t="s">
        <v>64</v>
      </c>
      <c r="V188" s="116">
        <v>0</v>
      </c>
      <c r="W188" s="116">
        <f>$V$188*$K$188</f>
        <v>0</v>
      </c>
      <c r="X188" s="116">
        <v>0</v>
      </c>
      <c r="Y188" s="116">
        <f>$X$188*$K$188</f>
        <v>0</v>
      </c>
      <c r="Z188" s="116">
        <v>0</v>
      </c>
      <c r="AA188" s="117">
        <f>$Z$188*$K$188</f>
        <v>0</v>
      </c>
      <c r="AR188" s="40" t="s">
        <v>250</v>
      </c>
      <c r="AT188" s="40" t="s">
        <v>183</v>
      </c>
      <c r="AU188" s="40" t="s">
        <v>136</v>
      </c>
      <c r="AY188" s="40" t="s">
        <v>131</v>
      </c>
      <c r="BE188" s="118">
        <f>IF($U$188="základná",$N$188,0)</f>
        <v>0</v>
      </c>
      <c r="BF188" s="118">
        <f>IF($U$188="znížená",$N$188,0)</f>
        <v>0</v>
      </c>
      <c r="BG188" s="118">
        <f>IF($U$188="zákl. prenesená",$N$188,0)</f>
        <v>0</v>
      </c>
      <c r="BH188" s="118">
        <f>IF($U$188="zníž. prenesená",$N$188,0)</f>
        <v>0</v>
      </c>
      <c r="BI188" s="118">
        <f>IF($U$188="nulová",$N$188,0)</f>
        <v>0</v>
      </c>
      <c r="BJ188" s="40" t="s">
        <v>136</v>
      </c>
      <c r="BK188" s="119">
        <f>ROUND($L$188*$K$188,3)</f>
        <v>0</v>
      </c>
      <c r="BL188" s="40" t="s">
        <v>187</v>
      </c>
      <c r="BM188" s="40" t="s">
        <v>292</v>
      </c>
    </row>
    <row r="189" spans="2:65" s="40" customFormat="1" ht="27" customHeight="1" x14ac:dyDescent="0.25">
      <c r="B189" s="41"/>
      <c r="C189" s="141" t="s">
        <v>293</v>
      </c>
      <c r="D189" s="141" t="s">
        <v>132</v>
      </c>
      <c r="E189" s="142" t="s">
        <v>294</v>
      </c>
      <c r="F189" s="165" t="s">
        <v>295</v>
      </c>
      <c r="G189" s="165"/>
      <c r="H189" s="165"/>
      <c r="I189" s="165"/>
      <c r="J189" s="143" t="s">
        <v>1</v>
      </c>
      <c r="K189" s="144">
        <v>0</v>
      </c>
      <c r="L189" s="166"/>
      <c r="M189" s="166"/>
      <c r="N189" s="166">
        <f>ROUND($L$189*$K$189,2)</f>
        <v>0</v>
      </c>
      <c r="O189" s="166"/>
      <c r="P189" s="166"/>
      <c r="Q189" s="166"/>
      <c r="R189" s="43"/>
      <c r="T189" s="114"/>
      <c r="U189" s="115" t="s">
        <v>64</v>
      </c>
      <c r="V189" s="116">
        <v>0.15229000000000001</v>
      </c>
      <c r="W189" s="116">
        <f>$V$189*$K$189</f>
        <v>0</v>
      </c>
      <c r="X189" s="116">
        <v>2.0000000000000001E-4</v>
      </c>
      <c r="Y189" s="116">
        <f>$X$189*$K$189</f>
        <v>0</v>
      </c>
      <c r="Z189" s="116">
        <v>0</v>
      </c>
      <c r="AA189" s="117">
        <f>$Z$189*$K$189</f>
        <v>0</v>
      </c>
      <c r="AR189" s="40" t="s">
        <v>187</v>
      </c>
      <c r="AT189" s="40" t="s">
        <v>132</v>
      </c>
      <c r="AU189" s="40" t="s">
        <v>136</v>
      </c>
      <c r="AY189" s="40" t="s">
        <v>131</v>
      </c>
      <c r="BE189" s="118">
        <f>IF($U$189="základná",$N$189,0)</f>
        <v>0</v>
      </c>
      <c r="BF189" s="118">
        <f>IF($U$189="znížená",$N$189,0)</f>
        <v>0</v>
      </c>
      <c r="BG189" s="118">
        <f>IF($U$189="zákl. prenesená",$N$189,0)</f>
        <v>0</v>
      </c>
      <c r="BH189" s="118">
        <f>IF($U$189="zníž. prenesená",$N$189,0)</f>
        <v>0</v>
      </c>
      <c r="BI189" s="118">
        <f>IF($U$189="nulová",$N$189,0)</f>
        <v>0</v>
      </c>
      <c r="BJ189" s="40" t="s">
        <v>136</v>
      </c>
      <c r="BK189" s="119">
        <f>ROUND($L$189*$K$189,3)</f>
        <v>0</v>
      </c>
      <c r="BL189" s="40" t="s">
        <v>187</v>
      </c>
      <c r="BM189" s="40" t="s">
        <v>296</v>
      </c>
    </row>
    <row r="190" spans="2:65" s="40" customFormat="1" ht="27" customHeight="1" x14ac:dyDescent="0.25">
      <c r="B190" s="41"/>
      <c r="C190" s="145" t="s">
        <v>297</v>
      </c>
      <c r="D190" s="145" t="s">
        <v>183</v>
      </c>
      <c r="E190" s="146" t="s">
        <v>298</v>
      </c>
      <c r="F190" s="163" t="s">
        <v>977</v>
      </c>
      <c r="G190" s="163"/>
      <c r="H190" s="163"/>
      <c r="I190" s="163"/>
      <c r="J190" s="147" t="s">
        <v>299</v>
      </c>
      <c r="K190" s="148">
        <v>0</v>
      </c>
      <c r="L190" s="164"/>
      <c r="M190" s="164"/>
      <c r="N190" s="164">
        <f>ROUND($L$190*$K$190,2)</f>
        <v>0</v>
      </c>
      <c r="O190" s="164"/>
      <c r="P190" s="164"/>
      <c r="Q190" s="164"/>
      <c r="R190" s="43"/>
      <c r="T190" s="114"/>
      <c r="U190" s="115" t="s">
        <v>64</v>
      </c>
      <c r="V190" s="116">
        <v>0</v>
      </c>
      <c r="W190" s="116">
        <f>$V$190*$K$190</f>
        <v>0</v>
      </c>
      <c r="X190" s="116">
        <v>0</v>
      </c>
      <c r="Y190" s="116">
        <f>$X$190*$K$190</f>
        <v>0</v>
      </c>
      <c r="Z190" s="116">
        <v>0</v>
      </c>
      <c r="AA190" s="117">
        <f>$Z$190*$K$190</f>
        <v>0</v>
      </c>
      <c r="AR190" s="40" t="s">
        <v>250</v>
      </c>
      <c r="AT190" s="40" t="s">
        <v>183</v>
      </c>
      <c r="AU190" s="40" t="s">
        <v>136</v>
      </c>
      <c r="AY190" s="40" t="s">
        <v>131</v>
      </c>
      <c r="BE190" s="118">
        <f>IF($U$190="základná",$N$190,0)</f>
        <v>0</v>
      </c>
      <c r="BF190" s="118">
        <f>IF($U$190="znížená",$N$190,0)</f>
        <v>0</v>
      </c>
      <c r="BG190" s="118">
        <f>IF($U$190="zákl. prenesená",$N$190,0)</f>
        <v>0</v>
      </c>
      <c r="BH190" s="118">
        <f>IF($U$190="zníž. prenesená",$N$190,0)</f>
        <v>0</v>
      </c>
      <c r="BI190" s="118">
        <f>IF($U$190="nulová",$N$190,0)</f>
        <v>0</v>
      </c>
      <c r="BJ190" s="40" t="s">
        <v>136</v>
      </c>
      <c r="BK190" s="119">
        <f>ROUND($L$190*$K$190,3)</f>
        <v>0</v>
      </c>
      <c r="BL190" s="40" t="s">
        <v>187</v>
      </c>
      <c r="BM190" s="40" t="s">
        <v>300</v>
      </c>
    </row>
    <row r="191" spans="2:65" s="40" customFormat="1" ht="27" customHeight="1" x14ac:dyDescent="0.25">
      <c r="B191" s="41"/>
      <c r="C191" s="141" t="s">
        <v>301</v>
      </c>
      <c r="D191" s="141" t="s">
        <v>132</v>
      </c>
      <c r="E191" s="142" t="s">
        <v>302</v>
      </c>
      <c r="F191" s="165" t="s">
        <v>303</v>
      </c>
      <c r="G191" s="165"/>
      <c r="H191" s="165"/>
      <c r="I191" s="165"/>
      <c r="J191" s="143" t="s">
        <v>2</v>
      </c>
      <c r="K191" s="144">
        <v>0</v>
      </c>
      <c r="L191" s="166"/>
      <c r="M191" s="166"/>
      <c r="N191" s="166">
        <f>ROUND($L$191*$K$191,2)</f>
        <v>0</v>
      </c>
      <c r="O191" s="166"/>
      <c r="P191" s="166"/>
      <c r="Q191" s="166"/>
      <c r="R191" s="43"/>
      <c r="T191" s="114"/>
      <c r="U191" s="115" t="s">
        <v>64</v>
      </c>
      <c r="V191" s="116">
        <v>0.13108</v>
      </c>
      <c r="W191" s="116">
        <f>$V$191*$K$191</f>
        <v>0</v>
      </c>
      <c r="X191" s="116">
        <v>0</v>
      </c>
      <c r="Y191" s="116">
        <f>$X$191*$K$191</f>
        <v>0</v>
      </c>
      <c r="Z191" s="116">
        <v>0</v>
      </c>
      <c r="AA191" s="117">
        <f>$Z$191*$K$191</f>
        <v>0</v>
      </c>
      <c r="AR191" s="40" t="s">
        <v>187</v>
      </c>
      <c r="AT191" s="40" t="s">
        <v>132</v>
      </c>
      <c r="AU191" s="40" t="s">
        <v>136</v>
      </c>
      <c r="AY191" s="40" t="s">
        <v>131</v>
      </c>
      <c r="BE191" s="118">
        <f>IF($U$191="základná",$N$191,0)</f>
        <v>0</v>
      </c>
      <c r="BF191" s="118">
        <f>IF($U$191="znížená",$N$191,0)</f>
        <v>0</v>
      </c>
      <c r="BG191" s="118">
        <f>IF($U$191="zákl. prenesená",$N$191,0)</f>
        <v>0</v>
      </c>
      <c r="BH191" s="118">
        <f>IF($U$191="zníž. prenesená",$N$191,0)</f>
        <v>0</v>
      </c>
      <c r="BI191" s="118">
        <f>IF($U$191="nulová",$N$191,0)</f>
        <v>0</v>
      </c>
      <c r="BJ191" s="40" t="s">
        <v>136</v>
      </c>
      <c r="BK191" s="119">
        <f>ROUND($L$191*$K$191,3)</f>
        <v>0</v>
      </c>
      <c r="BL191" s="40" t="s">
        <v>187</v>
      </c>
      <c r="BM191" s="40" t="s">
        <v>304</v>
      </c>
    </row>
    <row r="192" spans="2:65" s="40" customFormat="1" ht="27" customHeight="1" x14ac:dyDescent="0.25">
      <c r="B192" s="41"/>
      <c r="C192" s="145" t="s">
        <v>305</v>
      </c>
      <c r="D192" s="145" t="s">
        <v>183</v>
      </c>
      <c r="E192" s="146" t="s">
        <v>306</v>
      </c>
      <c r="F192" s="163" t="s">
        <v>978</v>
      </c>
      <c r="G192" s="163"/>
      <c r="H192" s="163"/>
      <c r="I192" s="163"/>
      <c r="J192" s="147" t="s">
        <v>2</v>
      </c>
      <c r="K192" s="148">
        <v>0</v>
      </c>
      <c r="L192" s="164"/>
      <c r="M192" s="164"/>
      <c r="N192" s="164">
        <f>ROUND($L$192*$K$192,2)</f>
        <v>0</v>
      </c>
      <c r="O192" s="164"/>
      <c r="P192" s="164"/>
      <c r="Q192" s="164"/>
      <c r="R192" s="43"/>
      <c r="T192" s="114"/>
      <c r="U192" s="115" t="s">
        <v>64</v>
      </c>
      <c r="V192" s="116">
        <v>0</v>
      </c>
      <c r="W192" s="116">
        <f>$V$192*$K$192</f>
        <v>0</v>
      </c>
      <c r="X192" s="116">
        <v>4.0000000000000003E-5</v>
      </c>
      <c r="Y192" s="116">
        <f>$X$192*$K$192</f>
        <v>0</v>
      </c>
      <c r="Z192" s="116">
        <v>0</v>
      </c>
      <c r="AA192" s="117">
        <f>$Z$192*$K$192</f>
        <v>0</v>
      </c>
      <c r="AR192" s="40" t="s">
        <v>250</v>
      </c>
      <c r="AT192" s="40" t="s">
        <v>183</v>
      </c>
      <c r="AU192" s="40" t="s">
        <v>136</v>
      </c>
      <c r="AY192" s="40" t="s">
        <v>131</v>
      </c>
      <c r="BE192" s="118">
        <f>IF($U$192="základná",$N$192,0)</f>
        <v>0</v>
      </c>
      <c r="BF192" s="118">
        <f>IF($U$192="znížená",$N$192,0)</f>
        <v>0</v>
      </c>
      <c r="BG192" s="118">
        <f>IF($U$192="zákl. prenesená",$N$192,0)</f>
        <v>0</v>
      </c>
      <c r="BH192" s="118">
        <f>IF($U$192="zníž. prenesená",$N$192,0)</f>
        <v>0</v>
      </c>
      <c r="BI192" s="118">
        <f>IF($U$192="nulová",$N$192,0)</f>
        <v>0</v>
      </c>
      <c r="BJ192" s="40" t="s">
        <v>136</v>
      </c>
      <c r="BK192" s="119">
        <f>ROUND($L$192*$K$192,3)</f>
        <v>0</v>
      </c>
      <c r="BL192" s="40" t="s">
        <v>187</v>
      </c>
      <c r="BM192" s="40" t="s">
        <v>307</v>
      </c>
    </row>
    <row r="193" spans="2:65" s="40" customFormat="1" ht="27" customHeight="1" x14ac:dyDescent="0.25">
      <c r="B193" s="41"/>
      <c r="C193" s="145" t="s">
        <v>308</v>
      </c>
      <c r="D193" s="145" t="s">
        <v>183</v>
      </c>
      <c r="E193" s="146" t="s">
        <v>309</v>
      </c>
      <c r="F193" s="163" t="s">
        <v>979</v>
      </c>
      <c r="G193" s="163"/>
      <c r="H193" s="163"/>
      <c r="I193" s="163"/>
      <c r="J193" s="147" t="s">
        <v>2</v>
      </c>
      <c r="K193" s="148">
        <v>0</v>
      </c>
      <c r="L193" s="164"/>
      <c r="M193" s="164"/>
      <c r="N193" s="164">
        <f>ROUND($L$193*$K$193,2)</f>
        <v>0</v>
      </c>
      <c r="O193" s="164"/>
      <c r="P193" s="164"/>
      <c r="Q193" s="164"/>
      <c r="R193" s="43"/>
      <c r="T193" s="114"/>
      <c r="U193" s="115" t="s">
        <v>64</v>
      </c>
      <c r="V193" s="116">
        <v>0</v>
      </c>
      <c r="W193" s="116">
        <f>$V$193*$K$193</f>
        <v>0</v>
      </c>
      <c r="X193" s="116">
        <v>1E-4</v>
      </c>
      <c r="Y193" s="116">
        <f>$X$193*$K$193</f>
        <v>0</v>
      </c>
      <c r="Z193" s="116">
        <v>0</v>
      </c>
      <c r="AA193" s="117">
        <f>$Z$193*$K$193</f>
        <v>0</v>
      </c>
      <c r="AR193" s="40" t="s">
        <v>250</v>
      </c>
      <c r="AT193" s="40" t="s">
        <v>183</v>
      </c>
      <c r="AU193" s="40" t="s">
        <v>136</v>
      </c>
      <c r="AY193" s="40" t="s">
        <v>131</v>
      </c>
      <c r="BE193" s="118">
        <f>IF($U$193="základná",$N$193,0)</f>
        <v>0</v>
      </c>
      <c r="BF193" s="118">
        <f>IF($U$193="znížená",$N$193,0)</f>
        <v>0</v>
      </c>
      <c r="BG193" s="118">
        <f>IF($U$193="zákl. prenesená",$N$193,0)</f>
        <v>0</v>
      </c>
      <c r="BH193" s="118">
        <f>IF($U$193="zníž. prenesená",$N$193,0)</f>
        <v>0</v>
      </c>
      <c r="BI193" s="118">
        <f>IF($U$193="nulová",$N$193,0)</f>
        <v>0</v>
      </c>
      <c r="BJ193" s="40" t="s">
        <v>136</v>
      </c>
      <c r="BK193" s="119">
        <f>ROUND($L$193*$K$193,3)</f>
        <v>0</v>
      </c>
      <c r="BL193" s="40" t="s">
        <v>187</v>
      </c>
      <c r="BM193" s="40" t="s">
        <v>310</v>
      </c>
    </row>
    <row r="194" spans="2:65" s="40" customFormat="1" ht="27" customHeight="1" x14ac:dyDescent="0.25">
      <c r="B194" s="41"/>
      <c r="C194" s="141" t="s">
        <v>311</v>
      </c>
      <c r="D194" s="141" t="s">
        <v>132</v>
      </c>
      <c r="E194" s="142" t="s">
        <v>312</v>
      </c>
      <c r="F194" s="165" t="s">
        <v>313</v>
      </c>
      <c r="G194" s="165"/>
      <c r="H194" s="165"/>
      <c r="I194" s="165"/>
      <c r="J194" s="143" t="s">
        <v>4</v>
      </c>
      <c r="K194" s="144">
        <v>0</v>
      </c>
      <c r="L194" s="166"/>
      <c r="M194" s="166"/>
      <c r="N194" s="166">
        <f>ROUND($L$194*$K$194,2)</f>
        <v>0</v>
      </c>
      <c r="O194" s="166"/>
      <c r="P194" s="166"/>
      <c r="Q194" s="166"/>
      <c r="R194" s="43"/>
      <c r="T194" s="114"/>
      <c r="U194" s="115" t="s">
        <v>64</v>
      </c>
      <c r="V194" s="116">
        <v>0</v>
      </c>
      <c r="W194" s="116">
        <f>$V$194*$K$194</f>
        <v>0</v>
      </c>
      <c r="X194" s="116">
        <v>0</v>
      </c>
      <c r="Y194" s="116">
        <f>$X$194*$K$194</f>
        <v>0</v>
      </c>
      <c r="Z194" s="116">
        <v>0</v>
      </c>
      <c r="AA194" s="117">
        <f>$Z$194*$K$194</f>
        <v>0</v>
      </c>
      <c r="AR194" s="40" t="s">
        <v>187</v>
      </c>
      <c r="AT194" s="40" t="s">
        <v>132</v>
      </c>
      <c r="AU194" s="40" t="s">
        <v>136</v>
      </c>
      <c r="AY194" s="40" t="s">
        <v>131</v>
      </c>
      <c r="BE194" s="118">
        <f>IF($U$194="základná",$N$194,0)</f>
        <v>0</v>
      </c>
      <c r="BF194" s="118">
        <f>IF($U$194="znížená",$N$194,0)</f>
        <v>0</v>
      </c>
      <c r="BG194" s="118">
        <f>IF($U$194="zákl. prenesená",$N$194,0)</f>
        <v>0</v>
      </c>
      <c r="BH194" s="118">
        <f>IF($U$194="zníž. prenesená",$N$194,0)</f>
        <v>0</v>
      </c>
      <c r="BI194" s="118">
        <f>IF($U$194="nulová",$N$194,0)</f>
        <v>0</v>
      </c>
      <c r="BJ194" s="40" t="s">
        <v>136</v>
      </c>
      <c r="BK194" s="119">
        <f>ROUND($L$194*$K$194,3)</f>
        <v>0</v>
      </c>
      <c r="BL194" s="40" t="s">
        <v>187</v>
      </c>
      <c r="BM194" s="40" t="s">
        <v>314</v>
      </c>
    </row>
    <row r="195" spans="2:65" s="101" customFormat="1" ht="30.75" customHeight="1" x14ac:dyDescent="0.3">
      <c r="B195" s="100"/>
      <c r="C195" s="149"/>
      <c r="D195" s="150" t="s">
        <v>92</v>
      </c>
      <c r="E195" s="150"/>
      <c r="F195" s="150"/>
      <c r="G195" s="150"/>
      <c r="H195" s="150"/>
      <c r="I195" s="150"/>
      <c r="J195" s="150"/>
      <c r="K195" s="150"/>
      <c r="L195" s="150"/>
      <c r="M195" s="150"/>
      <c r="N195" s="168">
        <f>$BK$195</f>
        <v>0</v>
      </c>
      <c r="O195" s="168"/>
      <c r="P195" s="168"/>
      <c r="Q195" s="168"/>
      <c r="R195" s="103"/>
      <c r="T195" s="104"/>
      <c r="W195" s="105">
        <f>SUM($W$196:$W$203)</f>
        <v>9.7884029000000012</v>
      </c>
      <c r="Y195" s="105">
        <f>SUM($Y$196:$Y$203)</f>
        <v>2.470435E-2</v>
      </c>
      <c r="AA195" s="106">
        <f>SUM($AA$196:$AA$203)</f>
        <v>0</v>
      </c>
      <c r="AR195" s="107" t="s">
        <v>136</v>
      </c>
      <c r="AT195" s="107" t="s">
        <v>129</v>
      </c>
      <c r="AU195" s="107" t="s">
        <v>130</v>
      </c>
      <c r="AY195" s="107" t="s">
        <v>131</v>
      </c>
      <c r="BK195" s="108">
        <f>SUM($BK$196:$BK$203)</f>
        <v>0</v>
      </c>
    </row>
    <row r="196" spans="2:65" s="40" customFormat="1" ht="27" customHeight="1" x14ac:dyDescent="0.25">
      <c r="B196" s="41"/>
      <c r="C196" s="141" t="s">
        <v>315</v>
      </c>
      <c r="D196" s="141" t="s">
        <v>132</v>
      </c>
      <c r="E196" s="142" t="s">
        <v>316</v>
      </c>
      <c r="F196" s="165" t="s">
        <v>317</v>
      </c>
      <c r="G196" s="165"/>
      <c r="H196" s="165"/>
      <c r="I196" s="165"/>
      <c r="J196" s="143" t="s">
        <v>2</v>
      </c>
      <c r="K196" s="144">
        <v>8.5</v>
      </c>
      <c r="L196" s="166"/>
      <c r="M196" s="166"/>
      <c r="N196" s="166">
        <f>ROUND($L$196*$K$196,2)</f>
        <v>0</v>
      </c>
      <c r="O196" s="166"/>
      <c r="P196" s="166"/>
      <c r="Q196" s="166"/>
      <c r="R196" s="43"/>
      <c r="T196" s="114"/>
      <c r="U196" s="115" t="s">
        <v>64</v>
      </c>
      <c r="V196" s="116">
        <v>0.60643000000000002</v>
      </c>
      <c r="W196" s="116">
        <f>$V$196*$K$196</f>
        <v>5.154655</v>
      </c>
      <c r="X196" s="116">
        <v>1.57E-3</v>
      </c>
      <c r="Y196" s="116">
        <f>$X$196*$K$196</f>
        <v>1.3344999999999999E-2</v>
      </c>
      <c r="Z196" s="116">
        <v>0</v>
      </c>
      <c r="AA196" s="117">
        <f>$Z$196*$K$196</f>
        <v>0</v>
      </c>
      <c r="AR196" s="40" t="s">
        <v>187</v>
      </c>
      <c r="AT196" s="40" t="s">
        <v>132</v>
      </c>
      <c r="AU196" s="40" t="s">
        <v>136</v>
      </c>
      <c r="AY196" s="40" t="s">
        <v>131</v>
      </c>
      <c r="BE196" s="118">
        <f>IF($U$196="základná",$N$196,0)</f>
        <v>0</v>
      </c>
      <c r="BF196" s="118">
        <f>IF($U$196="znížená",$N$196,0)</f>
        <v>0</v>
      </c>
      <c r="BG196" s="118">
        <f>IF($U$196="zákl. prenesená",$N$196,0)</f>
        <v>0</v>
      </c>
      <c r="BH196" s="118">
        <f>IF($U$196="zníž. prenesená",$N$196,0)</f>
        <v>0</v>
      </c>
      <c r="BI196" s="118">
        <f>IF($U$196="nulová",$N$196,0)</f>
        <v>0</v>
      </c>
      <c r="BJ196" s="40" t="s">
        <v>136</v>
      </c>
      <c r="BK196" s="119">
        <f>ROUND($L$196*$K$196,3)</f>
        <v>0</v>
      </c>
      <c r="BL196" s="40" t="s">
        <v>187</v>
      </c>
      <c r="BM196" s="40" t="s">
        <v>318</v>
      </c>
    </row>
    <row r="197" spans="2:65" s="40" customFormat="1" ht="27" customHeight="1" x14ac:dyDescent="0.25">
      <c r="B197" s="41"/>
      <c r="C197" s="141" t="s">
        <v>319</v>
      </c>
      <c r="D197" s="141" t="s">
        <v>132</v>
      </c>
      <c r="E197" s="142" t="s">
        <v>320</v>
      </c>
      <c r="F197" s="165" t="s">
        <v>321</v>
      </c>
      <c r="G197" s="165"/>
      <c r="H197" s="165"/>
      <c r="I197" s="165"/>
      <c r="J197" s="143" t="s">
        <v>2</v>
      </c>
      <c r="K197" s="144">
        <v>0</v>
      </c>
      <c r="L197" s="166"/>
      <c r="M197" s="166"/>
      <c r="N197" s="166">
        <f>ROUND($L$197*$K$197,2)</f>
        <v>0</v>
      </c>
      <c r="O197" s="166"/>
      <c r="P197" s="166"/>
      <c r="Q197" s="166"/>
      <c r="R197" s="43"/>
      <c r="T197" s="114"/>
      <c r="U197" s="115" t="s">
        <v>64</v>
      </c>
      <c r="V197" s="116">
        <v>0.61680999999999997</v>
      </c>
      <c r="W197" s="116">
        <f>$V$197*$K$197</f>
        <v>0</v>
      </c>
      <c r="X197" s="116">
        <v>1.6299999999999999E-3</v>
      </c>
      <c r="Y197" s="116">
        <f>$X$197*$K$197</f>
        <v>0</v>
      </c>
      <c r="Z197" s="116">
        <v>0</v>
      </c>
      <c r="AA197" s="117">
        <f>$Z$197*$K$197</f>
        <v>0</v>
      </c>
      <c r="AR197" s="40" t="s">
        <v>187</v>
      </c>
      <c r="AT197" s="40" t="s">
        <v>132</v>
      </c>
      <c r="AU197" s="40" t="s">
        <v>136</v>
      </c>
      <c r="AY197" s="40" t="s">
        <v>131</v>
      </c>
      <c r="BE197" s="118">
        <f>IF($U$197="základná",$N$197,0)</f>
        <v>0</v>
      </c>
      <c r="BF197" s="118">
        <f>IF($U$197="znížená",$N$197,0)</f>
        <v>0</v>
      </c>
      <c r="BG197" s="118">
        <f>IF($U$197="zákl. prenesená",$N$197,0)</f>
        <v>0</v>
      </c>
      <c r="BH197" s="118">
        <f>IF($U$197="zníž. prenesená",$N$197,0)</f>
        <v>0</v>
      </c>
      <c r="BI197" s="118">
        <f>IF($U$197="nulová",$N$197,0)</f>
        <v>0</v>
      </c>
      <c r="BJ197" s="40" t="s">
        <v>136</v>
      </c>
      <c r="BK197" s="119">
        <f>ROUND($L$197*$K$197,3)</f>
        <v>0</v>
      </c>
      <c r="BL197" s="40" t="s">
        <v>187</v>
      </c>
      <c r="BM197" s="40" t="s">
        <v>322</v>
      </c>
    </row>
    <row r="198" spans="2:65" s="40" customFormat="1" ht="27" customHeight="1" x14ac:dyDescent="0.25">
      <c r="B198" s="41"/>
      <c r="C198" s="141" t="s">
        <v>323</v>
      </c>
      <c r="D198" s="141" t="s">
        <v>132</v>
      </c>
      <c r="E198" s="142" t="s">
        <v>324</v>
      </c>
      <c r="F198" s="165" t="s">
        <v>325</v>
      </c>
      <c r="G198" s="165"/>
      <c r="H198" s="165"/>
      <c r="I198" s="165"/>
      <c r="J198" s="143" t="s">
        <v>2</v>
      </c>
      <c r="K198" s="144">
        <v>6.2949999999999999</v>
      </c>
      <c r="L198" s="166"/>
      <c r="M198" s="166"/>
      <c r="N198" s="166">
        <f>ROUND($L$198*$K$198,2)</f>
        <v>0</v>
      </c>
      <c r="O198" s="166"/>
      <c r="P198" s="166"/>
      <c r="Q198" s="166"/>
      <c r="R198" s="43"/>
      <c r="T198" s="114"/>
      <c r="U198" s="115" t="s">
        <v>64</v>
      </c>
      <c r="V198" s="116">
        <v>0.29221999999999998</v>
      </c>
      <c r="W198" s="116">
        <f>$V$198*$K$198</f>
        <v>1.8395248999999998</v>
      </c>
      <c r="X198" s="116">
        <v>1.5299999999999999E-3</v>
      </c>
      <c r="Y198" s="116">
        <f>$X$198*$K$198</f>
        <v>9.6313499999999986E-3</v>
      </c>
      <c r="Z198" s="116">
        <v>0</v>
      </c>
      <c r="AA198" s="117">
        <f>$Z$198*$K$198</f>
        <v>0</v>
      </c>
      <c r="AR198" s="40" t="s">
        <v>187</v>
      </c>
      <c r="AT198" s="40" t="s">
        <v>132</v>
      </c>
      <c r="AU198" s="40" t="s">
        <v>136</v>
      </c>
      <c r="AY198" s="40" t="s">
        <v>131</v>
      </c>
      <c r="BE198" s="118">
        <f>IF($U$198="základná",$N$198,0)</f>
        <v>0</v>
      </c>
      <c r="BF198" s="118">
        <f>IF($U$198="znížená",$N$198,0)</f>
        <v>0</v>
      </c>
      <c r="BG198" s="118">
        <f>IF($U$198="zákl. prenesená",$N$198,0)</f>
        <v>0</v>
      </c>
      <c r="BH198" s="118">
        <f>IF($U$198="zníž. prenesená",$N$198,0)</f>
        <v>0</v>
      </c>
      <c r="BI198" s="118">
        <f>IF($U$198="nulová",$N$198,0)</f>
        <v>0</v>
      </c>
      <c r="BJ198" s="40" t="s">
        <v>136</v>
      </c>
      <c r="BK198" s="119">
        <f>ROUND($L$198*$K$198,3)</f>
        <v>0</v>
      </c>
      <c r="BL198" s="40" t="s">
        <v>187</v>
      </c>
      <c r="BM198" s="40" t="s">
        <v>326</v>
      </c>
    </row>
    <row r="199" spans="2:65" s="40" customFormat="1" ht="15.75" customHeight="1" x14ac:dyDescent="0.25">
      <c r="B199" s="41"/>
      <c r="C199" s="141" t="s">
        <v>327</v>
      </c>
      <c r="D199" s="141" t="s">
        <v>132</v>
      </c>
      <c r="E199" s="142" t="s">
        <v>328</v>
      </c>
      <c r="F199" s="165" t="s">
        <v>329</v>
      </c>
      <c r="G199" s="165"/>
      <c r="H199" s="165"/>
      <c r="I199" s="165"/>
      <c r="J199" s="143" t="s">
        <v>2</v>
      </c>
      <c r="K199" s="144">
        <v>2.7</v>
      </c>
      <c r="L199" s="166"/>
      <c r="M199" s="166"/>
      <c r="N199" s="166">
        <f>ROUND($L$199*$K$199,2)</f>
        <v>0</v>
      </c>
      <c r="O199" s="166"/>
      <c r="P199" s="166"/>
      <c r="Q199" s="166"/>
      <c r="R199" s="43"/>
      <c r="T199" s="114"/>
      <c r="U199" s="115" t="s">
        <v>64</v>
      </c>
      <c r="V199" s="116">
        <v>0.34249000000000002</v>
      </c>
      <c r="W199" s="116">
        <f>$V$199*$K$199</f>
        <v>0.92472300000000007</v>
      </c>
      <c r="X199" s="116">
        <v>6.4000000000000005E-4</v>
      </c>
      <c r="Y199" s="116">
        <f>$X$199*$K$199</f>
        <v>1.7280000000000002E-3</v>
      </c>
      <c r="Z199" s="116">
        <v>0</v>
      </c>
      <c r="AA199" s="117">
        <f>$Z$199*$K$199</f>
        <v>0</v>
      </c>
      <c r="AR199" s="40" t="s">
        <v>187</v>
      </c>
      <c r="AT199" s="40" t="s">
        <v>132</v>
      </c>
      <c r="AU199" s="40" t="s">
        <v>136</v>
      </c>
      <c r="AY199" s="40" t="s">
        <v>131</v>
      </c>
      <c r="BE199" s="118">
        <f>IF($U$199="základná",$N$199,0)</f>
        <v>0</v>
      </c>
      <c r="BF199" s="118">
        <f>IF($U$199="znížená",$N$199,0)</f>
        <v>0</v>
      </c>
      <c r="BG199" s="118">
        <f>IF($U$199="zákl. prenesená",$N$199,0)</f>
        <v>0</v>
      </c>
      <c r="BH199" s="118">
        <f>IF($U$199="zníž. prenesená",$N$199,0)</f>
        <v>0</v>
      </c>
      <c r="BI199" s="118">
        <f>IF($U$199="nulová",$N$199,0)</f>
        <v>0</v>
      </c>
      <c r="BJ199" s="40" t="s">
        <v>136</v>
      </c>
      <c r="BK199" s="119">
        <f>ROUND($L$199*$K$199,3)</f>
        <v>0</v>
      </c>
      <c r="BL199" s="40" t="s">
        <v>187</v>
      </c>
      <c r="BM199" s="40" t="s">
        <v>330</v>
      </c>
    </row>
    <row r="200" spans="2:65" s="40" customFormat="1" ht="27" customHeight="1" x14ac:dyDescent="0.25">
      <c r="B200" s="41"/>
      <c r="C200" s="141" t="s">
        <v>331</v>
      </c>
      <c r="D200" s="141" t="s">
        <v>132</v>
      </c>
      <c r="E200" s="142" t="s">
        <v>332</v>
      </c>
      <c r="F200" s="165" t="s">
        <v>333</v>
      </c>
      <c r="G200" s="165"/>
      <c r="H200" s="165"/>
      <c r="I200" s="165"/>
      <c r="J200" s="143" t="s">
        <v>5</v>
      </c>
      <c r="K200" s="144">
        <v>0</v>
      </c>
      <c r="L200" s="166"/>
      <c r="M200" s="166"/>
      <c r="N200" s="166">
        <f>ROUND($L$200*$K$200,2)</f>
        <v>0</v>
      </c>
      <c r="O200" s="166"/>
      <c r="P200" s="166"/>
      <c r="Q200" s="166"/>
      <c r="R200" s="43"/>
      <c r="T200" s="114"/>
      <c r="U200" s="115" t="s">
        <v>64</v>
      </c>
      <c r="V200" s="116">
        <v>0.13729</v>
      </c>
      <c r="W200" s="116">
        <f>$V$200*$K$200</f>
        <v>0</v>
      </c>
      <c r="X200" s="116">
        <v>4.15E-3</v>
      </c>
      <c r="Y200" s="116">
        <f>$X$200*$K$200</f>
        <v>0</v>
      </c>
      <c r="Z200" s="116">
        <v>0</v>
      </c>
      <c r="AA200" s="117">
        <f>$Z$200*$K$200</f>
        <v>0</v>
      </c>
      <c r="AR200" s="40" t="s">
        <v>187</v>
      </c>
      <c r="AT200" s="40" t="s">
        <v>132</v>
      </c>
      <c r="AU200" s="40" t="s">
        <v>136</v>
      </c>
      <c r="AY200" s="40" t="s">
        <v>131</v>
      </c>
      <c r="BE200" s="118">
        <f>IF($U$200="základná",$N$200,0)</f>
        <v>0</v>
      </c>
      <c r="BF200" s="118">
        <f>IF($U$200="znížená",$N$200,0)</f>
        <v>0</v>
      </c>
      <c r="BG200" s="118">
        <f>IF($U$200="zákl. prenesená",$N$200,0)</f>
        <v>0</v>
      </c>
      <c r="BH200" s="118">
        <f>IF($U$200="zníž. prenesená",$N$200,0)</f>
        <v>0</v>
      </c>
      <c r="BI200" s="118">
        <f>IF($U$200="nulová",$N$200,0)</f>
        <v>0</v>
      </c>
      <c r="BJ200" s="40" t="s">
        <v>136</v>
      </c>
      <c r="BK200" s="119">
        <f>ROUND($L$200*$K$200,3)</f>
        <v>0</v>
      </c>
      <c r="BL200" s="40" t="s">
        <v>187</v>
      </c>
      <c r="BM200" s="40" t="s">
        <v>334</v>
      </c>
    </row>
    <row r="201" spans="2:65" s="40" customFormat="1" ht="27" customHeight="1" x14ac:dyDescent="0.25">
      <c r="B201" s="41"/>
      <c r="C201" s="141" t="s">
        <v>335</v>
      </c>
      <c r="D201" s="141" t="s">
        <v>132</v>
      </c>
      <c r="E201" s="142" t="s">
        <v>336</v>
      </c>
      <c r="F201" s="165" t="s">
        <v>337</v>
      </c>
      <c r="G201" s="165"/>
      <c r="H201" s="165"/>
      <c r="I201" s="165"/>
      <c r="J201" s="143" t="s">
        <v>2</v>
      </c>
      <c r="K201" s="144">
        <v>18.695</v>
      </c>
      <c r="L201" s="166"/>
      <c r="M201" s="166"/>
      <c r="N201" s="166">
        <f>ROUND($L$201*$K$201,2)</f>
        <v>0</v>
      </c>
      <c r="O201" s="166"/>
      <c r="P201" s="166"/>
      <c r="Q201" s="166"/>
      <c r="R201" s="43"/>
      <c r="T201" s="114"/>
      <c r="U201" s="115" t="s">
        <v>64</v>
      </c>
      <c r="V201" s="116">
        <v>4.4999999999999998E-2</v>
      </c>
      <c r="W201" s="116">
        <f>$V$201*$K$201</f>
        <v>0.841275</v>
      </c>
      <c r="X201" s="116">
        <v>0</v>
      </c>
      <c r="Y201" s="116">
        <f>$X$201*$K$201</f>
        <v>0</v>
      </c>
      <c r="Z201" s="116">
        <v>0</v>
      </c>
      <c r="AA201" s="117">
        <f>$Z$201*$K$201</f>
        <v>0</v>
      </c>
      <c r="AR201" s="40" t="s">
        <v>187</v>
      </c>
      <c r="AT201" s="40" t="s">
        <v>132</v>
      </c>
      <c r="AU201" s="40" t="s">
        <v>136</v>
      </c>
      <c r="AY201" s="40" t="s">
        <v>131</v>
      </c>
      <c r="BE201" s="118">
        <f>IF($U$201="základná",$N$201,0)</f>
        <v>0</v>
      </c>
      <c r="BF201" s="118">
        <f>IF($U$201="znížená",$N$201,0)</f>
        <v>0</v>
      </c>
      <c r="BG201" s="118">
        <f>IF($U$201="zákl. prenesená",$N$201,0)</f>
        <v>0</v>
      </c>
      <c r="BH201" s="118">
        <f>IF($U$201="zníž. prenesená",$N$201,0)</f>
        <v>0</v>
      </c>
      <c r="BI201" s="118">
        <f>IF($U$201="nulová",$N$201,0)</f>
        <v>0</v>
      </c>
      <c r="BJ201" s="40" t="s">
        <v>136</v>
      </c>
      <c r="BK201" s="119">
        <f>ROUND($L$201*$K$201,3)</f>
        <v>0</v>
      </c>
      <c r="BL201" s="40" t="s">
        <v>187</v>
      </c>
      <c r="BM201" s="40" t="s">
        <v>338</v>
      </c>
    </row>
    <row r="202" spans="2:65" s="40" customFormat="1" ht="27" customHeight="1" x14ac:dyDescent="0.25">
      <c r="B202" s="41"/>
      <c r="C202" s="141" t="s">
        <v>339</v>
      </c>
      <c r="D202" s="141" t="s">
        <v>132</v>
      </c>
      <c r="E202" s="142" t="s">
        <v>340</v>
      </c>
      <c r="F202" s="165" t="s">
        <v>341</v>
      </c>
      <c r="G202" s="165"/>
      <c r="H202" s="165"/>
      <c r="I202" s="165"/>
      <c r="J202" s="143" t="s">
        <v>2</v>
      </c>
      <c r="K202" s="144">
        <v>18.695</v>
      </c>
      <c r="L202" s="166"/>
      <c r="M202" s="166"/>
      <c r="N202" s="166">
        <f>ROUND($L$202*$K$202,2)</f>
        <v>0</v>
      </c>
      <c r="O202" s="166"/>
      <c r="P202" s="166"/>
      <c r="Q202" s="166"/>
      <c r="R202" s="43"/>
      <c r="T202" s="114"/>
      <c r="U202" s="115" t="s">
        <v>64</v>
      </c>
      <c r="V202" s="116">
        <v>5.5E-2</v>
      </c>
      <c r="W202" s="116">
        <f>$V$202*$K$202</f>
        <v>1.0282249999999999</v>
      </c>
      <c r="X202" s="116">
        <v>0</v>
      </c>
      <c r="Y202" s="116">
        <f>$X$202*$K$202</f>
        <v>0</v>
      </c>
      <c r="Z202" s="116">
        <v>0</v>
      </c>
      <c r="AA202" s="117">
        <f>$Z$202*$K$202</f>
        <v>0</v>
      </c>
      <c r="AR202" s="40" t="s">
        <v>187</v>
      </c>
      <c r="AT202" s="40" t="s">
        <v>132</v>
      </c>
      <c r="AU202" s="40" t="s">
        <v>136</v>
      </c>
      <c r="AY202" s="40" t="s">
        <v>131</v>
      </c>
      <c r="BE202" s="118">
        <f>IF($U$202="základná",$N$202,0)</f>
        <v>0</v>
      </c>
      <c r="BF202" s="118">
        <f>IF($U$202="znížená",$N$202,0)</f>
        <v>0</v>
      </c>
      <c r="BG202" s="118">
        <f>IF($U$202="zákl. prenesená",$N$202,0)</f>
        <v>0</v>
      </c>
      <c r="BH202" s="118">
        <f>IF($U$202="zníž. prenesená",$N$202,0)</f>
        <v>0</v>
      </c>
      <c r="BI202" s="118">
        <f>IF($U$202="nulová",$N$202,0)</f>
        <v>0</v>
      </c>
      <c r="BJ202" s="40" t="s">
        <v>136</v>
      </c>
      <c r="BK202" s="119">
        <f>ROUND($L$202*$K$202,3)</f>
        <v>0</v>
      </c>
      <c r="BL202" s="40" t="s">
        <v>187</v>
      </c>
      <c r="BM202" s="40" t="s">
        <v>342</v>
      </c>
    </row>
    <row r="203" spans="2:65" s="40" customFormat="1" ht="27" customHeight="1" x14ac:dyDescent="0.25">
      <c r="B203" s="41"/>
      <c r="C203" s="141" t="s">
        <v>343</v>
      </c>
      <c r="D203" s="141" t="s">
        <v>132</v>
      </c>
      <c r="E203" s="142" t="s">
        <v>344</v>
      </c>
      <c r="F203" s="165" t="s">
        <v>345</v>
      </c>
      <c r="G203" s="165"/>
      <c r="H203" s="165"/>
      <c r="I203" s="165"/>
      <c r="J203" s="143" t="s">
        <v>4</v>
      </c>
      <c r="K203" s="144">
        <v>2.1019999999999999</v>
      </c>
      <c r="L203" s="166"/>
      <c r="M203" s="166"/>
      <c r="N203" s="166">
        <f>ROUND($L$203*$K$203,2)</f>
        <v>0</v>
      </c>
      <c r="O203" s="166"/>
      <c r="P203" s="166"/>
      <c r="Q203" s="166"/>
      <c r="R203" s="43"/>
      <c r="T203" s="114"/>
      <c r="U203" s="115" t="s">
        <v>64</v>
      </c>
      <c r="V203" s="116">
        <v>0</v>
      </c>
      <c r="W203" s="116">
        <f>$V$203*$K$203</f>
        <v>0</v>
      </c>
      <c r="X203" s="116">
        <v>0</v>
      </c>
      <c r="Y203" s="116">
        <f>$X$203*$K$203</f>
        <v>0</v>
      </c>
      <c r="Z203" s="116">
        <v>0</v>
      </c>
      <c r="AA203" s="117">
        <f>$Z$203*$K$203</f>
        <v>0</v>
      </c>
      <c r="AR203" s="40" t="s">
        <v>187</v>
      </c>
      <c r="AT203" s="40" t="s">
        <v>132</v>
      </c>
      <c r="AU203" s="40" t="s">
        <v>136</v>
      </c>
      <c r="AY203" s="40" t="s">
        <v>131</v>
      </c>
      <c r="BE203" s="118">
        <f>IF($U$203="základná",$N$203,0)</f>
        <v>0</v>
      </c>
      <c r="BF203" s="118">
        <f>IF($U$203="znížená",$N$203,0)</f>
        <v>0</v>
      </c>
      <c r="BG203" s="118">
        <f>IF($U$203="zákl. prenesená",$N$203,0)</f>
        <v>0</v>
      </c>
      <c r="BH203" s="118">
        <f>IF($U$203="zníž. prenesená",$N$203,0)</f>
        <v>0</v>
      </c>
      <c r="BI203" s="118">
        <f>IF($U$203="nulová",$N$203,0)</f>
        <v>0</v>
      </c>
      <c r="BJ203" s="40" t="s">
        <v>136</v>
      </c>
      <c r="BK203" s="119">
        <f>ROUND($L$203*$K$203,3)</f>
        <v>0</v>
      </c>
      <c r="BL203" s="40" t="s">
        <v>187</v>
      </c>
      <c r="BM203" s="40" t="s">
        <v>346</v>
      </c>
    </row>
    <row r="204" spans="2:65" s="101" customFormat="1" ht="30.75" customHeight="1" x14ac:dyDescent="0.3">
      <c r="B204" s="100"/>
      <c r="C204" s="149"/>
      <c r="D204" s="150" t="s">
        <v>93</v>
      </c>
      <c r="E204" s="150"/>
      <c r="F204" s="150"/>
      <c r="G204" s="150"/>
      <c r="H204" s="150"/>
      <c r="I204" s="150"/>
      <c r="J204" s="150"/>
      <c r="K204" s="150"/>
      <c r="L204" s="150"/>
      <c r="M204" s="150"/>
      <c r="N204" s="168">
        <f>$BK$204</f>
        <v>0</v>
      </c>
      <c r="O204" s="168"/>
      <c r="P204" s="168"/>
      <c r="Q204" s="168"/>
      <c r="R204" s="103"/>
      <c r="T204" s="104"/>
      <c r="W204" s="105">
        <f>SUM($W$205:$W$211)</f>
        <v>7.357056</v>
      </c>
      <c r="Y204" s="105">
        <f>SUM($Y$205:$Y$211)</f>
        <v>7.2590000000000007E-3</v>
      </c>
      <c r="AA204" s="106">
        <f>SUM($AA$205:$AA$211)</f>
        <v>0</v>
      </c>
      <c r="AR204" s="107" t="s">
        <v>136</v>
      </c>
      <c r="AT204" s="107" t="s">
        <v>129</v>
      </c>
      <c r="AU204" s="107" t="s">
        <v>130</v>
      </c>
      <c r="AY204" s="107" t="s">
        <v>131</v>
      </c>
      <c r="BK204" s="108">
        <f>SUM($BK$205:$BK$211)</f>
        <v>0</v>
      </c>
    </row>
    <row r="205" spans="2:65" s="40" customFormat="1" ht="27" customHeight="1" x14ac:dyDescent="0.25">
      <c r="B205" s="41"/>
      <c r="C205" s="141" t="s">
        <v>347</v>
      </c>
      <c r="D205" s="141" t="s">
        <v>132</v>
      </c>
      <c r="E205" s="142" t="s">
        <v>348</v>
      </c>
      <c r="F205" s="165" t="s">
        <v>980</v>
      </c>
      <c r="G205" s="165"/>
      <c r="H205" s="165"/>
      <c r="I205" s="165"/>
      <c r="J205" s="143" t="s">
        <v>2</v>
      </c>
      <c r="K205" s="144">
        <v>11.9</v>
      </c>
      <c r="L205" s="166"/>
      <c r="M205" s="166"/>
      <c r="N205" s="166">
        <f>ROUND($L$205*$K$205,2)</f>
        <v>0</v>
      </c>
      <c r="O205" s="166"/>
      <c r="P205" s="166"/>
      <c r="Q205" s="166"/>
      <c r="R205" s="43"/>
      <c r="T205" s="114"/>
      <c r="U205" s="115" t="s">
        <v>64</v>
      </c>
      <c r="V205" s="116">
        <v>0.49617</v>
      </c>
      <c r="W205" s="116">
        <f>$V$205*$K$205</f>
        <v>5.9044230000000004</v>
      </c>
      <c r="X205" s="116">
        <v>4.2000000000000002E-4</v>
      </c>
      <c r="Y205" s="116">
        <f>$X$205*$K$205</f>
        <v>4.9980000000000007E-3</v>
      </c>
      <c r="Z205" s="116">
        <v>0</v>
      </c>
      <c r="AA205" s="117">
        <f>$Z$205*$K$205</f>
        <v>0</v>
      </c>
      <c r="AR205" s="40" t="s">
        <v>187</v>
      </c>
      <c r="AT205" s="40" t="s">
        <v>132</v>
      </c>
      <c r="AU205" s="40" t="s">
        <v>136</v>
      </c>
      <c r="AY205" s="40" t="s">
        <v>131</v>
      </c>
      <c r="BE205" s="118">
        <f>IF($U$205="základná",$N$205,0)</f>
        <v>0</v>
      </c>
      <c r="BF205" s="118">
        <f>IF($U$205="znížená",$N$205,0)</f>
        <v>0</v>
      </c>
      <c r="BG205" s="118">
        <f>IF($U$205="zákl. prenesená",$N$205,0)</f>
        <v>0</v>
      </c>
      <c r="BH205" s="118">
        <f>IF($U$205="zníž. prenesená",$N$205,0)</f>
        <v>0</v>
      </c>
      <c r="BI205" s="118">
        <f>IF($U$205="nulová",$N$205,0)</f>
        <v>0</v>
      </c>
      <c r="BJ205" s="40" t="s">
        <v>136</v>
      </c>
      <c r="BK205" s="119">
        <f>ROUND($L$205*$K$205,3)</f>
        <v>0</v>
      </c>
      <c r="BL205" s="40" t="s">
        <v>187</v>
      </c>
      <c r="BM205" s="40" t="s">
        <v>349</v>
      </c>
    </row>
    <row r="206" spans="2:65" s="40" customFormat="1" ht="27" customHeight="1" x14ac:dyDescent="0.25">
      <c r="B206" s="41"/>
      <c r="C206" s="141" t="s">
        <v>350</v>
      </c>
      <c r="D206" s="141" t="s">
        <v>132</v>
      </c>
      <c r="E206" s="142" t="s">
        <v>351</v>
      </c>
      <c r="F206" s="165" t="s">
        <v>981</v>
      </c>
      <c r="G206" s="165"/>
      <c r="H206" s="165"/>
      <c r="I206" s="165"/>
      <c r="J206" s="143" t="s">
        <v>2</v>
      </c>
      <c r="K206" s="144">
        <v>0</v>
      </c>
      <c r="L206" s="166"/>
      <c r="M206" s="166"/>
      <c r="N206" s="166">
        <f>ROUND($L$206*$K$206,2)</f>
        <v>0</v>
      </c>
      <c r="O206" s="166"/>
      <c r="P206" s="166"/>
      <c r="Q206" s="166"/>
      <c r="R206" s="43"/>
      <c r="T206" s="114"/>
      <c r="U206" s="115" t="s">
        <v>64</v>
      </c>
      <c r="V206" s="116">
        <v>0.49703000000000003</v>
      </c>
      <c r="W206" s="116">
        <f>$V$206*$K$206</f>
        <v>0</v>
      </c>
      <c r="X206" s="116">
        <v>5.6999999999999998E-4</v>
      </c>
      <c r="Y206" s="116">
        <f>$X$206*$K$206</f>
        <v>0</v>
      </c>
      <c r="Z206" s="116">
        <v>0</v>
      </c>
      <c r="AA206" s="117">
        <f>$Z$206*$K$206</f>
        <v>0</v>
      </c>
      <c r="AR206" s="40" t="s">
        <v>187</v>
      </c>
      <c r="AT206" s="40" t="s">
        <v>132</v>
      </c>
      <c r="AU206" s="40" t="s">
        <v>136</v>
      </c>
      <c r="AY206" s="40" t="s">
        <v>131</v>
      </c>
      <c r="BE206" s="118">
        <f>IF($U$206="základná",$N$206,0)</f>
        <v>0</v>
      </c>
      <c r="BF206" s="118">
        <f>IF($U$206="znížená",$N$206,0)</f>
        <v>0</v>
      </c>
      <c r="BG206" s="118">
        <f>IF($U$206="zákl. prenesená",$N$206,0)</f>
        <v>0</v>
      </c>
      <c r="BH206" s="118">
        <f>IF($U$206="zníž. prenesená",$N$206,0)</f>
        <v>0</v>
      </c>
      <c r="BI206" s="118">
        <f>IF($U$206="nulová",$N$206,0)</f>
        <v>0</v>
      </c>
      <c r="BJ206" s="40" t="s">
        <v>136</v>
      </c>
      <c r="BK206" s="119">
        <f>ROUND($L$206*$K$206,3)</f>
        <v>0</v>
      </c>
      <c r="BL206" s="40" t="s">
        <v>187</v>
      </c>
      <c r="BM206" s="40" t="s">
        <v>352</v>
      </c>
    </row>
    <row r="207" spans="2:65" s="40" customFormat="1" ht="39" customHeight="1" x14ac:dyDescent="0.25">
      <c r="B207" s="41"/>
      <c r="C207" s="141" t="s">
        <v>353</v>
      </c>
      <c r="D207" s="141" t="s">
        <v>132</v>
      </c>
      <c r="E207" s="142" t="s">
        <v>354</v>
      </c>
      <c r="F207" s="165" t="s">
        <v>355</v>
      </c>
      <c r="G207" s="165"/>
      <c r="H207" s="165"/>
      <c r="I207" s="165"/>
      <c r="J207" s="143" t="s">
        <v>356</v>
      </c>
      <c r="K207" s="144">
        <v>0</v>
      </c>
      <c r="L207" s="166"/>
      <c r="M207" s="166"/>
      <c r="N207" s="166">
        <f>ROUND($L$207*$K$207,2)</f>
        <v>0</v>
      </c>
      <c r="O207" s="166"/>
      <c r="P207" s="166"/>
      <c r="Q207" s="166"/>
      <c r="R207" s="43"/>
      <c r="T207" s="114"/>
      <c r="U207" s="115" t="s">
        <v>64</v>
      </c>
      <c r="V207" s="116">
        <v>1.514</v>
      </c>
      <c r="W207" s="116">
        <f>$V$207*$K$207</f>
        <v>0</v>
      </c>
      <c r="X207" s="116">
        <v>2.1319999999999999E-2</v>
      </c>
      <c r="Y207" s="116">
        <f>$X$207*$K$207</f>
        <v>0</v>
      </c>
      <c r="Z207" s="116">
        <v>0</v>
      </c>
      <c r="AA207" s="117">
        <f>$Z$207*$K$207</f>
        <v>0</v>
      </c>
      <c r="AR207" s="40" t="s">
        <v>187</v>
      </c>
      <c r="AT207" s="40" t="s">
        <v>132</v>
      </c>
      <c r="AU207" s="40" t="s">
        <v>136</v>
      </c>
      <c r="AY207" s="40" t="s">
        <v>131</v>
      </c>
      <c r="BE207" s="118">
        <f>IF($U$207="základná",$N$207,0)</f>
        <v>0</v>
      </c>
      <c r="BF207" s="118">
        <f>IF($U$207="znížená",$N$207,0)</f>
        <v>0</v>
      </c>
      <c r="BG207" s="118">
        <f>IF($U$207="zákl. prenesená",$N$207,0)</f>
        <v>0</v>
      </c>
      <c r="BH207" s="118">
        <f>IF($U$207="zníž. prenesená",$N$207,0)</f>
        <v>0</v>
      </c>
      <c r="BI207" s="118">
        <f>IF($U$207="nulová",$N$207,0)</f>
        <v>0</v>
      </c>
      <c r="BJ207" s="40" t="s">
        <v>136</v>
      </c>
      <c r="BK207" s="119">
        <f>ROUND($L$207*$K$207,3)</f>
        <v>0</v>
      </c>
      <c r="BL207" s="40" t="s">
        <v>187</v>
      </c>
      <c r="BM207" s="40" t="s">
        <v>357</v>
      </c>
    </row>
    <row r="208" spans="2:65" s="40" customFormat="1" ht="15.75" customHeight="1" x14ac:dyDescent="0.25">
      <c r="B208" s="41"/>
      <c r="C208" s="141" t="s">
        <v>358</v>
      </c>
      <c r="D208" s="141" t="s">
        <v>132</v>
      </c>
      <c r="E208" s="142" t="s">
        <v>359</v>
      </c>
      <c r="F208" s="165" t="s">
        <v>360</v>
      </c>
      <c r="G208" s="165"/>
      <c r="H208" s="165"/>
      <c r="I208" s="165"/>
      <c r="J208" s="143" t="s">
        <v>5</v>
      </c>
      <c r="K208" s="144">
        <v>0</v>
      </c>
      <c r="L208" s="166"/>
      <c r="M208" s="166"/>
      <c r="N208" s="166">
        <f>ROUND($L$208*$K$208,2)</f>
        <v>0</v>
      </c>
      <c r="O208" s="166"/>
      <c r="P208" s="166"/>
      <c r="Q208" s="166"/>
      <c r="R208" s="43"/>
      <c r="T208" s="114"/>
      <c r="U208" s="115" t="s">
        <v>64</v>
      </c>
      <c r="V208" s="116">
        <v>1.3220000000000001E-2</v>
      </c>
      <c r="W208" s="116">
        <f>$V$208*$K$208</f>
        <v>0</v>
      </c>
      <c r="X208" s="116">
        <v>5.9999999999999995E-4</v>
      </c>
      <c r="Y208" s="116">
        <f>$X$208*$K$208</f>
        <v>0</v>
      </c>
      <c r="Z208" s="116">
        <v>0</v>
      </c>
      <c r="AA208" s="117">
        <f>$Z$208*$K$208</f>
        <v>0</v>
      </c>
      <c r="AR208" s="40" t="s">
        <v>187</v>
      </c>
      <c r="AT208" s="40" t="s">
        <v>132</v>
      </c>
      <c r="AU208" s="40" t="s">
        <v>136</v>
      </c>
      <c r="AY208" s="40" t="s">
        <v>131</v>
      </c>
      <c r="BE208" s="118">
        <f>IF($U$208="základná",$N$208,0)</f>
        <v>0</v>
      </c>
      <c r="BF208" s="118">
        <f>IF($U$208="znížená",$N$208,0)</f>
        <v>0</v>
      </c>
      <c r="BG208" s="118">
        <f>IF($U$208="zákl. prenesená",$N$208,0)</f>
        <v>0</v>
      </c>
      <c r="BH208" s="118">
        <f>IF($U$208="zníž. prenesená",$N$208,0)</f>
        <v>0</v>
      </c>
      <c r="BI208" s="118">
        <f>IF($U$208="nulová",$N$208,0)</f>
        <v>0</v>
      </c>
      <c r="BJ208" s="40" t="s">
        <v>136</v>
      </c>
      <c r="BK208" s="119">
        <f>ROUND($L$208*$K$208,3)</f>
        <v>0</v>
      </c>
      <c r="BL208" s="40" t="s">
        <v>187</v>
      </c>
      <c r="BM208" s="40" t="s">
        <v>361</v>
      </c>
    </row>
    <row r="209" spans="2:65" s="40" customFormat="1" ht="27" customHeight="1" x14ac:dyDescent="0.25">
      <c r="B209" s="41"/>
      <c r="C209" s="141" t="s">
        <v>362</v>
      </c>
      <c r="D209" s="141" t="s">
        <v>132</v>
      </c>
      <c r="E209" s="142" t="s">
        <v>363</v>
      </c>
      <c r="F209" s="165" t="s">
        <v>364</v>
      </c>
      <c r="G209" s="165"/>
      <c r="H209" s="165"/>
      <c r="I209" s="165"/>
      <c r="J209" s="143" t="s">
        <v>2</v>
      </c>
      <c r="K209" s="144">
        <v>11.9</v>
      </c>
      <c r="L209" s="166"/>
      <c r="M209" s="166"/>
      <c r="N209" s="166">
        <f>ROUND($L$209*$K$209,2)</f>
        <v>0</v>
      </c>
      <c r="O209" s="166"/>
      <c r="P209" s="166"/>
      <c r="Q209" s="166"/>
      <c r="R209" s="43"/>
      <c r="T209" s="114"/>
      <c r="U209" s="115" t="s">
        <v>64</v>
      </c>
      <c r="V209" s="116">
        <v>6.4019999999999994E-2</v>
      </c>
      <c r="W209" s="116">
        <f>$V$209*$K$209</f>
        <v>0.7618379999999999</v>
      </c>
      <c r="X209" s="116">
        <v>1.8000000000000001E-4</v>
      </c>
      <c r="Y209" s="116">
        <f>$X$209*$K$209</f>
        <v>2.1420000000000002E-3</v>
      </c>
      <c r="Z209" s="116">
        <v>0</v>
      </c>
      <c r="AA209" s="117">
        <f>$Z$209*$K$209</f>
        <v>0</v>
      </c>
      <c r="AR209" s="40" t="s">
        <v>187</v>
      </c>
      <c r="AT209" s="40" t="s">
        <v>132</v>
      </c>
      <c r="AU209" s="40" t="s">
        <v>136</v>
      </c>
      <c r="AY209" s="40" t="s">
        <v>131</v>
      </c>
      <c r="BE209" s="118">
        <f>IF($U$209="základná",$N$209,0)</f>
        <v>0</v>
      </c>
      <c r="BF209" s="118">
        <f>IF($U$209="znížená",$N$209,0)</f>
        <v>0</v>
      </c>
      <c r="BG209" s="118">
        <f>IF($U$209="zákl. prenesená",$N$209,0)</f>
        <v>0</v>
      </c>
      <c r="BH209" s="118">
        <f>IF($U$209="zníž. prenesená",$N$209,0)</f>
        <v>0</v>
      </c>
      <c r="BI209" s="118">
        <f>IF($U$209="nulová",$N$209,0)</f>
        <v>0</v>
      </c>
      <c r="BJ209" s="40" t="s">
        <v>136</v>
      </c>
      <c r="BK209" s="119">
        <f>ROUND($L$209*$K$209,3)</f>
        <v>0</v>
      </c>
      <c r="BL209" s="40" t="s">
        <v>187</v>
      </c>
      <c r="BM209" s="40" t="s">
        <v>365</v>
      </c>
    </row>
    <row r="210" spans="2:65" s="40" customFormat="1" ht="27" customHeight="1" x14ac:dyDescent="0.25">
      <c r="B210" s="41"/>
      <c r="C210" s="141" t="s">
        <v>366</v>
      </c>
      <c r="D210" s="141" t="s">
        <v>132</v>
      </c>
      <c r="E210" s="142" t="s">
        <v>367</v>
      </c>
      <c r="F210" s="165" t="s">
        <v>368</v>
      </c>
      <c r="G210" s="165"/>
      <c r="H210" s="165"/>
      <c r="I210" s="165"/>
      <c r="J210" s="143" t="s">
        <v>2</v>
      </c>
      <c r="K210" s="144">
        <v>11.9</v>
      </c>
      <c r="L210" s="166"/>
      <c r="M210" s="166"/>
      <c r="N210" s="166">
        <f>ROUND($L$210*$K$210,2)</f>
        <v>0</v>
      </c>
      <c r="O210" s="166"/>
      <c r="P210" s="166"/>
      <c r="Q210" s="166"/>
      <c r="R210" s="43"/>
      <c r="T210" s="114"/>
      <c r="U210" s="115" t="s">
        <v>64</v>
      </c>
      <c r="V210" s="116">
        <v>5.8049999999999997E-2</v>
      </c>
      <c r="W210" s="116">
        <f>$V$210*$K$210</f>
        <v>0.69079499999999994</v>
      </c>
      <c r="X210" s="116">
        <v>1.0000000000000001E-5</v>
      </c>
      <c r="Y210" s="116">
        <f>$X$210*$K$210</f>
        <v>1.1900000000000002E-4</v>
      </c>
      <c r="Z210" s="116">
        <v>0</v>
      </c>
      <c r="AA210" s="117">
        <f>$Z$210*$K$210</f>
        <v>0</v>
      </c>
      <c r="AR210" s="40" t="s">
        <v>187</v>
      </c>
      <c r="AT210" s="40" t="s">
        <v>132</v>
      </c>
      <c r="AU210" s="40" t="s">
        <v>136</v>
      </c>
      <c r="AY210" s="40" t="s">
        <v>131</v>
      </c>
      <c r="BE210" s="118">
        <f>IF($U$210="základná",$N$210,0)</f>
        <v>0</v>
      </c>
      <c r="BF210" s="118">
        <f>IF($U$210="znížená",$N$210,0)</f>
        <v>0</v>
      </c>
      <c r="BG210" s="118">
        <f>IF($U$210="zákl. prenesená",$N$210,0)</f>
        <v>0</v>
      </c>
      <c r="BH210" s="118">
        <f>IF($U$210="zníž. prenesená",$N$210,0)</f>
        <v>0</v>
      </c>
      <c r="BI210" s="118">
        <f>IF($U$210="nulová",$N$210,0)</f>
        <v>0</v>
      </c>
      <c r="BJ210" s="40" t="s">
        <v>136</v>
      </c>
      <c r="BK210" s="119">
        <f>ROUND($L$210*$K$210,3)</f>
        <v>0</v>
      </c>
      <c r="BL210" s="40" t="s">
        <v>187</v>
      </c>
      <c r="BM210" s="40" t="s">
        <v>369</v>
      </c>
    </row>
    <row r="211" spans="2:65" s="40" customFormat="1" ht="27" customHeight="1" x14ac:dyDescent="0.25">
      <c r="B211" s="41"/>
      <c r="C211" s="141" t="s">
        <v>370</v>
      </c>
      <c r="D211" s="141" t="s">
        <v>132</v>
      </c>
      <c r="E211" s="142" t="s">
        <v>371</v>
      </c>
      <c r="F211" s="165" t="s">
        <v>372</v>
      </c>
      <c r="G211" s="165"/>
      <c r="H211" s="165"/>
      <c r="I211" s="165"/>
      <c r="J211" s="143" t="s">
        <v>4</v>
      </c>
      <c r="K211" s="144">
        <v>1.835</v>
      </c>
      <c r="L211" s="166"/>
      <c r="M211" s="166"/>
      <c r="N211" s="166">
        <f>ROUND($L$211*$K$211,2)</f>
        <v>0</v>
      </c>
      <c r="O211" s="166"/>
      <c r="P211" s="166"/>
      <c r="Q211" s="166"/>
      <c r="R211" s="43"/>
      <c r="T211" s="114"/>
      <c r="U211" s="115" t="s">
        <v>64</v>
      </c>
      <c r="V211" s="116">
        <v>0</v>
      </c>
      <c r="W211" s="116">
        <f>$V$211*$K$211</f>
        <v>0</v>
      </c>
      <c r="X211" s="116">
        <v>0</v>
      </c>
      <c r="Y211" s="116">
        <f>$X$211*$K$211</f>
        <v>0</v>
      </c>
      <c r="Z211" s="116">
        <v>0</v>
      </c>
      <c r="AA211" s="117">
        <f>$Z$211*$K$211</f>
        <v>0</v>
      </c>
      <c r="AR211" s="40" t="s">
        <v>187</v>
      </c>
      <c r="AT211" s="40" t="s">
        <v>132</v>
      </c>
      <c r="AU211" s="40" t="s">
        <v>136</v>
      </c>
      <c r="AY211" s="40" t="s">
        <v>131</v>
      </c>
      <c r="BE211" s="118">
        <f>IF($U$211="základná",$N$211,0)</f>
        <v>0</v>
      </c>
      <c r="BF211" s="118">
        <f>IF($U$211="znížená",$N$211,0)</f>
        <v>0</v>
      </c>
      <c r="BG211" s="118">
        <f>IF($U$211="zákl. prenesená",$N$211,0)</f>
        <v>0</v>
      </c>
      <c r="BH211" s="118">
        <f>IF($U$211="zníž. prenesená",$N$211,0)</f>
        <v>0</v>
      </c>
      <c r="BI211" s="118">
        <f>IF($U$211="nulová",$N$211,0)</f>
        <v>0</v>
      </c>
      <c r="BJ211" s="40" t="s">
        <v>136</v>
      </c>
      <c r="BK211" s="119">
        <f>ROUND($L$211*$K$211,3)</f>
        <v>0</v>
      </c>
      <c r="BL211" s="40" t="s">
        <v>187</v>
      </c>
      <c r="BM211" s="40" t="s">
        <v>373</v>
      </c>
    </row>
    <row r="212" spans="2:65" s="101" customFormat="1" ht="30.75" customHeight="1" x14ac:dyDescent="0.3">
      <c r="B212" s="100"/>
      <c r="C212" s="149"/>
      <c r="D212" s="150" t="s">
        <v>94</v>
      </c>
      <c r="E212" s="150"/>
      <c r="F212" s="150"/>
      <c r="G212" s="150"/>
      <c r="H212" s="150"/>
      <c r="I212" s="150"/>
      <c r="J212" s="150"/>
      <c r="K212" s="150"/>
      <c r="L212" s="150"/>
      <c r="M212" s="150"/>
      <c r="N212" s="168">
        <f>$BK$212</f>
        <v>0</v>
      </c>
      <c r="O212" s="168"/>
      <c r="P212" s="168"/>
      <c r="Q212" s="168"/>
      <c r="R212" s="103"/>
      <c r="T212" s="104"/>
      <c r="W212" s="105">
        <f>SUM($W$213:$W$232)</f>
        <v>7.3340700000000005</v>
      </c>
      <c r="Y212" s="105">
        <f>SUM($Y$213:$Y$232)</f>
        <v>5.8380000000000008E-2</v>
      </c>
      <c r="AA212" s="106">
        <f>SUM($AA$213:$AA$232)</f>
        <v>0</v>
      </c>
      <c r="AR212" s="107" t="s">
        <v>136</v>
      </c>
      <c r="AT212" s="107" t="s">
        <v>129</v>
      </c>
      <c r="AU212" s="107" t="s">
        <v>130</v>
      </c>
      <c r="AY212" s="107" t="s">
        <v>131</v>
      </c>
      <c r="BK212" s="108">
        <f>SUM($BK$213:$BK$232)</f>
        <v>0</v>
      </c>
    </row>
    <row r="213" spans="2:65" s="40" customFormat="1" ht="39" customHeight="1" x14ac:dyDescent="0.25">
      <c r="B213" s="41"/>
      <c r="C213" s="141" t="s">
        <v>374</v>
      </c>
      <c r="D213" s="141" t="s">
        <v>132</v>
      </c>
      <c r="E213" s="142" t="s">
        <v>375</v>
      </c>
      <c r="F213" s="165" t="s">
        <v>376</v>
      </c>
      <c r="G213" s="165"/>
      <c r="H213" s="165"/>
      <c r="I213" s="165"/>
      <c r="J213" s="143" t="s">
        <v>356</v>
      </c>
      <c r="K213" s="144">
        <v>0</v>
      </c>
      <c r="L213" s="166"/>
      <c r="M213" s="166"/>
      <c r="N213" s="166">
        <f>ROUND($L$213*$K$213,2)</f>
        <v>0</v>
      </c>
      <c r="O213" s="166"/>
      <c r="P213" s="166"/>
      <c r="Q213" s="166"/>
      <c r="R213" s="43"/>
      <c r="T213" s="114"/>
      <c r="U213" s="115" t="s">
        <v>64</v>
      </c>
      <c r="V213" s="116">
        <v>2.3096100000000002</v>
      </c>
      <c r="W213" s="116">
        <f>$V$213*$K$213</f>
        <v>0</v>
      </c>
      <c r="X213" s="116">
        <v>0</v>
      </c>
      <c r="Y213" s="116">
        <f>$X$213*$K$213</f>
        <v>0</v>
      </c>
      <c r="Z213" s="116">
        <v>0</v>
      </c>
      <c r="AA213" s="117">
        <f>$Z$213*$K$213</f>
        <v>0</v>
      </c>
      <c r="AR213" s="40" t="s">
        <v>187</v>
      </c>
      <c r="AT213" s="40" t="s">
        <v>132</v>
      </c>
      <c r="AU213" s="40" t="s">
        <v>136</v>
      </c>
      <c r="AY213" s="40" t="s">
        <v>131</v>
      </c>
      <c r="BE213" s="118">
        <f>IF($U$213="základná",$N$213,0)</f>
        <v>0</v>
      </c>
      <c r="BF213" s="118">
        <f>IF($U$213="znížená",$N$213,0)</f>
        <v>0</v>
      </c>
      <c r="BG213" s="118">
        <f>IF($U$213="zákl. prenesená",$N$213,0)</f>
        <v>0</v>
      </c>
      <c r="BH213" s="118">
        <f>IF($U$213="zníž. prenesená",$N$213,0)</f>
        <v>0</v>
      </c>
      <c r="BI213" s="118">
        <f>IF($U$213="nulová",$N$213,0)</f>
        <v>0</v>
      </c>
      <c r="BJ213" s="40" t="s">
        <v>136</v>
      </c>
      <c r="BK213" s="119">
        <f>ROUND($L$213*$K$213,3)</f>
        <v>0</v>
      </c>
      <c r="BL213" s="40" t="s">
        <v>187</v>
      </c>
      <c r="BM213" s="40" t="s">
        <v>377</v>
      </c>
    </row>
    <row r="214" spans="2:65" s="40" customFormat="1" ht="27" customHeight="1" x14ac:dyDescent="0.25">
      <c r="B214" s="41"/>
      <c r="C214" s="145" t="s">
        <v>378</v>
      </c>
      <c r="D214" s="145" t="s">
        <v>183</v>
      </c>
      <c r="E214" s="146" t="s">
        <v>379</v>
      </c>
      <c r="F214" s="163" t="s">
        <v>982</v>
      </c>
      <c r="G214" s="163"/>
      <c r="H214" s="163"/>
      <c r="I214" s="163"/>
      <c r="J214" s="147" t="s">
        <v>5</v>
      </c>
      <c r="K214" s="148">
        <v>0</v>
      </c>
      <c r="L214" s="164"/>
      <c r="M214" s="164"/>
      <c r="N214" s="164">
        <f>ROUND($L$214*$K$214,2)</f>
        <v>0</v>
      </c>
      <c r="O214" s="164"/>
      <c r="P214" s="164"/>
      <c r="Q214" s="164"/>
      <c r="R214" s="43"/>
      <c r="T214" s="114"/>
      <c r="U214" s="115" t="s">
        <v>64</v>
      </c>
      <c r="V214" s="116">
        <v>0</v>
      </c>
      <c r="W214" s="116">
        <f>$V$214*$K$214</f>
        <v>0</v>
      </c>
      <c r="X214" s="116">
        <v>1.788E-2</v>
      </c>
      <c r="Y214" s="116">
        <f>$X$214*$K$214</f>
        <v>0</v>
      </c>
      <c r="Z214" s="116">
        <v>0</v>
      </c>
      <c r="AA214" s="117">
        <f>$Z$214*$K$214</f>
        <v>0</v>
      </c>
      <c r="AR214" s="40" t="s">
        <v>250</v>
      </c>
      <c r="AT214" s="40" t="s">
        <v>183</v>
      </c>
      <c r="AU214" s="40" t="s">
        <v>136</v>
      </c>
      <c r="AY214" s="40" t="s">
        <v>131</v>
      </c>
      <c r="BE214" s="118">
        <f>IF($U$214="základná",$N$214,0)</f>
        <v>0</v>
      </c>
      <c r="BF214" s="118">
        <f>IF($U$214="znížená",$N$214,0)</f>
        <v>0</v>
      </c>
      <c r="BG214" s="118">
        <f>IF($U$214="zákl. prenesená",$N$214,0)</f>
        <v>0</v>
      </c>
      <c r="BH214" s="118">
        <f>IF($U$214="zníž. prenesená",$N$214,0)</f>
        <v>0</v>
      </c>
      <c r="BI214" s="118">
        <f>IF($U$214="nulová",$N$214,0)</f>
        <v>0</v>
      </c>
      <c r="BJ214" s="40" t="s">
        <v>136</v>
      </c>
      <c r="BK214" s="119">
        <f>ROUND($L$214*$K$214,3)</f>
        <v>0</v>
      </c>
      <c r="BL214" s="40" t="s">
        <v>187</v>
      </c>
      <c r="BM214" s="40" t="s">
        <v>380</v>
      </c>
    </row>
    <row r="215" spans="2:65" s="40" customFormat="1" ht="27" customHeight="1" x14ac:dyDescent="0.25">
      <c r="B215" s="41"/>
      <c r="C215" s="145" t="s">
        <v>381</v>
      </c>
      <c r="D215" s="145" t="s">
        <v>183</v>
      </c>
      <c r="E215" s="146" t="s">
        <v>382</v>
      </c>
      <c r="F215" s="163" t="s">
        <v>983</v>
      </c>
      <c r="G215" s="163"/>
      <c r="H215" s="163"/>
      <c r="I215" s="163"/>
      <c r="J215" s="147" t="s">
        <v>5</v>
      </c>
      <c r="K215" s="148">
        <v>0</v>
      </c>
      <c r="L215" s="164"/>
      <c r="M215" s="164"/>
      <c r="N215" s="164">
        <f>ROUND($L$215*$K$215,2)</f>
        <v>0</v>
      </c>
      <c r="O215" s="164"/>
      <c r="P215" s="164"/>
      <c r="Q215" s="164"/>
      <c r="R215" s="43"/>
      <c r="T215" s="114"/>
      <c r="U215" s="115" t="s">
        <v>64</v>
      </c>
      <c r="V215" s="116">
        <v>0</v>
      </c>
      <c r="W215" s="116">
        <f>$V$215*$K$215</f>
        <v>0</v>
      </c>
      <c r="X215" s="116">
        <v>3.2000000000000003E-4</v>
      </c>
      <c r="Y215" s="116">
        <f>$X$215*$K$215</f>
        <v>0</v>
      </c>
      <c r="Z215" s="116">
        <v>0</v>
      </c>
      <c r="AA215" s="117">
        <f>$Z$215*$K$215</f>
        <v>0</v>
      </c>
      <c r="AR215" s="40" t="s">
        <v>250</v>
      </c>
      <c r="AT215" s="40" t="s">
        <v>183</v>
      </c>
      <c r="AU215" s="40" t="s">
        <v>136</v>
      </c>
      <c r="AY215" s="40" t="s">
        <v>131</v>
      </c>
      <c r="BE215" s="118">
        <f>IF($U$215="základná",$N$215,0)</f>
        <v>0</v>
      </c>
      <c r="BF215" s="118">
        <f>IF($U$215="znížená",$N$215,0)</f>
        <v>0</v>
      </c>
      <c r="BG215" s="118">
        <f>IF($U$215="zákl. prenesená",$N$215,0)</f>
        <v>0</v>
      </c>
      <c r="BH215" s="118">
        <f>IF($U$215="zníž. prenesená",$N$215,0)</f>
        <v>0</v>
      </c>
      <c r="BI215" s="118">
        <f>IF($U$215="nulová",$N$215,0)</f>
        <v>0</v>
      </c>
      <c r="BJ215" s="40" t="s">
        <v>136</v>
      </c>
      <c r="BK215" s="119">
        <f>ROUND($L$215*$K$215,3)</f>
        <v>0</v>
      </c>
      <c r="BL215" s="40" t="s">
        <v>187</v>
      </c>
      <c r="BM215" s="40" t="s">
        <v>383</v>
      </c>
    </row>
    <row r="216" spans="2:65" s="40" customFormat="1" ht="15.75" customHeight="1" x14ac:dyDescent="0.25">
      <c r="B216" s="41"/>
      <c r="C216" s="141" t="s">
        <v>384</v>
      </c>
      <c r="D216" s="141" t="s">
        <v>132</v>
      </c>
      <c r="E216" s="142" t="s">
        <v>385</v>
      </c>
      <c r="F216" s="165" t="s">
        <v>386</v>
      </c>
      <c r="G216" s="165"/>
      <c r="H216" s="165"/>
      <c r="I216" s="165"/>
      <c r="J216" s="143" t="s">
        <v>5</v>
      </c>
      <c r="K216" s="144">
        <v>0</v>
      </c>
      <c r="L216" s="166"/>
      <c r="M216" s="166"/>
      <c r="N216" s="166">
        <f>ROUND($L$216*$K$216,2)</f>
        <v>0</v>
      </c>
      <c r="O216" s="166"/>
      <c r="P216" s="166"/>
      <c r="Q216" s="166"/>
      <c r="R216" s="43"/>
      <c r="T216" s="114"/>
      <c r="U216" s="115" t="s">
        <v>64</v>
      </c>
      <c r="V216" s="116">
        <v>0.32645000000000002</v>
      </c>
      <c r="W216" s="116">
        <f>$V$216*$K$216</f>
        <v>0</v>
      </c>
      <c r="X216" s="116">
        <v>0</v>
      </c>
      <c r="Y216" s="116">
        <f>$X$216*$K$216</f>
        <v>0</v>
      </c>
      <c r="Z216" s="116">
        <v>0</v>
      </c>
      <c r="AA216" s="117">
        <f>$Z$216*$K$216</f>
        <v>0</v>
      </c>
      <c r="AR216" s="40" t="s">
        <v>187</v>
      </c>
      <c r="AT216" s="40" t="s">
        <v>132</v>
      </c>
      <c r="AU216" s="40" t="s">
        <v>136</v>
      </c>
      <c r="AY216" s="40" t="s">
        <v>131</v>
      </c>
      <c r="BE216" s="118">
        <f>IF($U$216="základná",$N$216,0)</f>
        <v>0</v>
      </c>
      <c r="BF216" s="118">
        <f>IF($U$216="znížená",$N$216,0)</f>
        <v>0</v>
      </c>
      <c r="BG216" s="118">
        <f>IF($U$216="zákl. prenesená",$N$216,0)</f>
        <v>0</v>
      </c>
      <c r="BH216" s="118">
        <f>IF($U$216="zníž. prenesená",$N$216,0)</f>
        <v>0</v>
      </c>
      <c r="BI216" s="118">
        <f>IF($U$216="nulová",$N$216,0)</f>
        <v>0</v>
      </c>
      <c r="BJ216" s="40" t="s">
        <v>136</v>
      </c>
      <c r="BK216" s="119">
        <f>ROUND($L$216*$K$216,3)</f>
        <v>0</v>
      </c>
      <c r="BL216" s="40" t="s">
        <v>187</v>
      </c>
      <c r="BM216" s="40" t="s">
        <v>387</v>
      </c>
    </row>
    <row r="217" spans="2:65" s="40" customFormat="1" ht="27" customHeight="1" x14ac:dyDescent="0.25">
      <c r="B217" s="41"/>
      <c r="C217" s="145" t="s">
        <v>388</v>
      </c>
      <c r="D217" s="145" t="s">
        <v>183</v>
      </c>
      <c r="E217" s="146" t="s">
        <v>389</v>
      </c>
      <c r="F217" s="163" t="s">
        <v>390</v>
      </c>
      <c r="G217" s="163"/>
      <c r="H217" s="163"/>
      <c r="I217" s="163"/>
      <c r="J217" s="147" t="s">
        <v>5</v>
      </c>
      <c r="K217" s="148">
        <v>0</v>
      </c>
      <c r="L217" s="164"/>
      <c r="M217" s="164"/>
      <c r="N217" s="164">
        <f>ROUND($L$217*$K$217,2)</f>
        <v>0</v>
      </c>
      <c r="O217" s="164"/>
      <c r="P217" s="164"/>
      <c r="Q217" s="164"/>
      <c r="R217" s="43"/>
      <c r="T217" s="114"/>
      <c r="U217" s="115" t="s">
        <v>64</v>
      </c>
      <c r="V217" s="116">
        <v>0</v>
      </c>
      <c r="W217" s="116">
        <f>$V$217*$K$217</f>
        <v>0</v>
      </c>
      <c r="X217" s="116">
        <v>1.2E-2</v>
      </c>
      <c r="Y217" s="116">
        <f>$X$217*$K$217</f>
        <v>0</v>
      </c>
      <c r="Z217" s="116">
        <v>0</v>
      </c>
      <c r="AA217" s="117">
        <f>$Z$217*$K$217</f>
        <v>0</v>
      </c>
      <c r="AR217" s="40" t="s">
        <v>250</v>
      </c>
      <c r="AT217" s="40" t="s">
        <v>183</v>
      </c>
      <c r="AU217" s="40" t="s">
        <v>136</v>
      </c>
      <c r="AY217" s="40" t="s">
        <v>131</v>
      </c>
      <c r="BE217" s="118">
        <f>IF($U$217="základná",$N$217,0)</f>
        <v>0</v>
      </c>
      <c r="BF217" s="118">
        <f>IF($U$217="znížená",$N$217,0)</f>
        <v>0</v>
      </c>
      <c r="BG217" s="118">
        <f>IF($U$217="zákl. prenesená",$N$217,0)</f>
        <v>0</v>
      </c>
      <c r="BH217" s="118">
        <f>IF($U$217="zníž. prenesená",$N$217,0)</f>
        <v>0</v>
      </c>
      <c r="BI217" s="118">
        <f>IF($U$217="nulová",$N$217,0)</f>
        <v>0</v>
      </c>
      <c r="BJ217" s="40" t="s">
        <v>136</v>
      </c>
      <c r="BK217" s="119">
        <f>ROUND($L$217*$K$217,3)</f>
        <v>0</v>
      </c>
      <c r="BL217" s="40" t="s">
        <v>187</v>
      </c>
      <c r="BM217" s="40" t="s">
        <v>391</v>
      </c>
    </row>
    <row r="218" spans="2:65" s="40" customFormat="1" ht="27" customHeight="1" x14ac:dyDescent="0.25">
      <c r="B218" s="41"/>
      <c r="C218" s="141" t="s">
        <v>392</v>
      </c>
      <c r="D218" s="141" t="s">
        <v>132</v>
      </c>
      <c r="E218" s="142" t="s">
        <v>393</v>
      </c>
      <c r="F218" s="165" t="s">
        <v>394</v>
      </c>
      <c r="G218" s="165"/>
      <c r="H218" s="165"/>
      <c r="I218" s="165"/>
      <c r="J218" s="143" t="s">
        <v>356</v>
      </c>
      <c r="K218" s="144">
        <v>0</v>
      </c>
      <c r="L218" s="166"/>
      <c r="M218" s="166"/>
      <c r="N218" s="166">
        <f>ROUND($L$218*$K$218,2)</f>
        <v>0</v>
      </c>
      <c r="O218" s="166"/>
      <c r="P218" s="166"/>
      <c r="Q218" s="166"/>
      <c r="R218" s="43"/>
      <c r="T218" s="114"/>
      <c r="U218" s="115" t="s">
        <v>64</v>
      </c>
      <c r="V218" s="116">
        <v>0.91703000000000001</v>
      </c>
      <c r="W218" s="116">
        <f>$V$218*$K$218</f>
        <v>0</v>
      </c>
      <c r="X218" s="116">
        <v>3.6999999999999999E-4</v>
      </c>
      <c r="Y218" s="116">
        <f>$X$218*$K$218</f>
        <v>0</v>
      </c>
      <c r="Z218" s="116">
        <v>0</v>
      </c>
      <c r="AA218" s="117">
        <f>$Z$218*$K$218</f>
        <v>0</v>
      </c>
      <c r="AR218" s="40" t="s">
        <v>187</v>
      </c>
      <c r="AT218" s="40" t="s">
        <v>132</v>
      </c>
      <c r="AU218" s="40" t="s">
        <v>136</v>
      </c>
      <c r="AY218" s="40" t="s">
        <v>131</v>
      </c>
      <c r="BE218" s="118">
        <f>IF($U$218="základná",$N$218,0)</f>
        <v>0</v>
      </c>
      <c r="BF218" s="118">
        <f>IF($U$218="znížená",$N$218,0)</f>
        <v>0</v>
      </c>
      <c r="BG218" s="118">
        <f>IF($U$218="zákl. prenesená",$N$218,0)</f>
        <v>0</v>
      </c>
      <c r="BH218" s="118">
        <f>IF($U$218="zníž. prenesená",$N$218,0)</f>
        <v>0</v>
      </c>
      <c r="BI218" s="118">
        <f>IF($U$218="nulová",$N$218,0)</f>
        <v>0</v>
      </c>
      <c r="BJ218" s="40" t="s">
        <v>136</v>
      </c>
      <c r="BK218" s="119">
        <f>ROUND($L$218*$K$218,3)</f>
        <v>0</v>
      </c>
      <c r="BL218" s="40" t="s">
        <v>187</v>
      </c>
      <c r="BM218" s="40" t="s">
        <v>395</v>
      </c>
    </row>
    <row r="219" spans="2:65" s="40" customFormat="1" ht="15.75" customHeight="1" x14ac:dyDescent="0.25">
      <c r="B219" s="41"/>
      <c r="C219" s="145" t="s">
        <v>396</v>
      </c>
      <c r="D219" s="145" t="s">
        <v>183</v>
      </c>
      <c r="E219" s="146" t="s">
        <v>397</v>
      </c>
      <c r="F219" s="163" t="s">
        <v>398</v>
      </c>
      <c r="G219" s="163"/>
      <c r="H219" s="163"/>
      <c r="I219" s="163"/>
      <c r="J219" s="147" t="s">
        <v>5</v>
      </c>
      <c r="K219" s="148">
        <v>0</v>
      </c>
      <c r="L219" s="164"/>
      <c r="M219" s="164"/>
      <c r="N219" s="164">
        <f>ROUND($L$219*$K$219,2)</f>
        <v>0</v>
      </c>
      <c r="O219" s="164"/>
      <c r="P219" s="164"/>
      <c r="Q219" s="164"/>
      <c r="R219" s="43"/>
      <c r="T219" s="114"/>
      <c r="U219" s="115" t="s">
        <v>64</v>
      </c>
      <c r="V219" s="116">
        <v>0</v>
      </c>
      <c r="W219" s="116">
        <f>$V$219*$K$219</f>
        <v>0</v>
      </c>
      <c r="X219" s="116">
        <v>2.8000000000000001E-2</v>
      </c>
      <c r="Y219" s="116">
        <f>$X$219*$K$219</f>
        <v>0</v>
      </c>
      <c r="Z219" s="116">
        <v>0</v>
      </c>
      <c r="AA219" s="117">
        <f>$Z$219*$K$219</f>
        <v>0</v>
      </c>
      <c r="AR219" s="40" t="s">
        <v>250</v>
      </c>
      <c r="AT219" s="40" t="s">
        <v>183</v>
      </c>
      <c r="AU219" s="40" t="s">
        <v>136</v>
      </c>
      <c r="AY219" s="40" t="s">
        <v>131</v>
      </c>
      <c r="BE219" s="118">
        <f>IF($U$219="základná",$N$219,0)</f>
        <v>0</v>
      </c>
      <c r="BF219" s="118">
        <f>IF($U$219="znížená",$N$219,0)</f>
        <v>0</v>
      </c>
      <c r="BG219" s="118">
        <f>IF($U$219="zákl. prenesená",$N$219,0)</f>
        <v>0</v>
      </c>
      <c r="BH219" s="118">
        <f>IF($U$219="zníž. prenesená",$N$219,0)</f>
        <v>0</v>
      </c>
      <c r="BI219" s="118">
        <f>IF($U$219="nulová",$N$219,0)</f>
        <v>0</v>
      </c>
      <c r="BJ219" s="40" t="s">
        <v>136</v>
      </c>
      <c r="BK219" s="119">
        <f>ROUND($L$219*$K$219,3)</f>
        <v>0</v>
      </c>
      <c r="BL219" s="40" t="s">
        <v>187</v>
      </c>
      <c r="BM219" s="40" t="s">
        <v>399</v>
      </c>
    </row>
    <row r="220" spans="2:65" s="40" customFormat="1" ht="27" customHeight="1" x14ac:dyDescent="0.25">
      <c r="B220" s="41"/>
      <c r="C220" s="141" t="s">
        <v>400</v>
      </c>
      <c r="D220" s="141" t="s">
        <v>132</v>
      </c>
      <c r="E220" s="142" t="s">
        <v>401</v>
      </c>
      <c r="F220" s="165" t="s">
        <v>402</v>
      </c>
      <c r="G220" s="165"/>
      <c r="H220" s="165"/>
      <c r="I220" s="165"/>
      <c r="J220" s="143" t="s">
        <v>356</v>
      </c>
      <c r="K220" s="144">
        <v>3</v>
      </c>
      <c r="L220" s="166"/>
      <c r="M220" s="166"/>
      <c r="N220" s="166">
        <f>ROUND($L$220*$K$220,2)</f>
        <v>0</v>
      </c>
      <c r="O220" s="166"/>
      <c r="P220" s="166"/>
      <c r="Q220" s="166"/>
      <c r="R220" s="43"/>
      <c r="T220" s="114"/>
      <c r="U220" s="115" t="s">
        <v>64</v>
      </c>
      <c r="V220" s="116">
        <v>1.2047699999999999</v>
      </c>
      <c r="W220" s="116">
        <f>$V$220*$K$220</f>
        <v>3.6143099999999997</v>
      </c>
      <c r="X220" s="116">
        <v>2.2300000000000002E-3</v>
      </c>
      <c r="Y220" s="116">
        <f>$X$220*$K$220</f>
        <v>6.6900000000000006E-3</v>
      </c>
      <c r="Z220" s="116">
        <v>0</v>
      </c>
      <c r="AA220" s="117">
        <f>$Z$220*$K$220</f>
        <v>0</v>
      </c>
      <c r="AR220" s="40" t="s">
        <v>187</v>
      </c>
      <c r="AT220" s="40" t="s">
        <v>132</v>
      </c>
      <c r="AU220" s="40" t="s">
        <v>136</v>
      </c>
      <c r="AY220" s="40" t="s">
        <v>131</v>
      </c>
      <c r="BE220" s="118">
        <f>IF($U$220="základná",$N$220,0)</f>
        <v>0</v>
      </c>
      <c r="BF220" s="118">
        <f>IF($U$220="znížená",$N$220,0)</f>
        <v>0</v>
      </c>
      <c r="BG220" s="118">
        <f>IF($U$220="zákl. prenesená",$N$220,0)</f>
        <v>0</v>
      </c>
      <c r="BH220" s="118">
        <f>IF($U$220="zníž. prenesená",$N$220,0)</f>
        <v>0</v>
      </c>
      <c r="BI220" s="118">
        <f>IF($U$220="nulová",$N$220,0)</f>
        <v>0</v>
      </c>
      <c r="BJ220" s="40" t="s">
        <v>136</v>
      </c>
      <c r="BK220" s="119">
        <f>ROUND($L$220*$K$220,3)</f>
        <v>0</v>
      </c>
      <c r="BL220" s="40" t="s">
        <v>187</v>
      </c>
      <c r="BM220" s="40" t="s">
        <v>403</v>
      </c>
    </row>
    <row r="221" spans="2:65" s="40" customFormat="1" ht="15.75" customHeight="1" x14ac:dyDescent="0.25">
      <c r="B221" s="41"/>
      <c r="C221" s="145" t="s">
        <v>404</v>
      </c>
      <c r="D221" s="145" t="s">
        <v>183</v>
      </c>
      <c r="E221" s="146" t="s">
        <v>405</v>
      </c>
      <c r="F221" s="163" t="s">
        <v>984</v>
      </c>
      <c r="G221" s="163"/>
      <c r="H221" s="163"/>
      <c r="I221" s="163"/>
      <c r="J221" s="147" t="s">
        <v>5</v>
      </c>
      <c r="K221" s="148">
        <v>3</v>
      </c>
      <c r="L221" s="164"/>
      <c r="M221" s="164"/>
      <c r="N221" s="164">
        <f>ROUND($L$221*$K$221,2)</f>
        <v>0</v>
      </c>
      <c r="O221" s="164"/>
      <c r="P221" s="164"/>
      <c r="Q221" s="164"/>
      <c r="R221" s="43"/>
      <c r="T221" s="114"/>
      <c r="U221" s="115" t="s">
        <v>64</v>
      </c>
      <c r="V221" s="116">
        <v>0</v>
      </c>
      <c r="W221" s="116">
        <f>$V$221*$K$221</f>
        <v>0</v>
      </c>
      <c r="X221" s="116">
        <v>1.4500000000000001E-2</v>
      </c>
      <c r="Y221" s="116">
        <f>$X$221*$K$221</f>
        <v>4.3500000000000004E-2</v>
      </c>
      <c r="Z221" s="116">
        <v>0</v>
      </c>
      <c r="AA221" s="117">
        <f>$Z$221*$K$221</f>
        <v>0</v>
      </c>
      <c r="AR221" s="40" t="s">
        <v>250</v>
      </c>
      <c r="AT221" s="40" t="s">
        <v>183</v>
      </c>
      <c r="AU221" s="40" t="s">
        <v>136</v>
      </c>
      <c r="AY221" s="40" t="s">
        <v>131</v>
      </c>
      <c r="BE221" s="118">
        <f>IF($U$221="základná",$N$221,0)</f>
        <v>0</v>
      </c>
      <c r="BF221" s="118">
        <f>IF($U$221="znížená",$N$221,0)</f>
        <v>0</v>
      </c>
      <c r="BG221" s="118">
        <f>IF($U$221="zákl. prenesená",$N$221,0)</f>
        <v>0</v>
      </c>
      <c r="BH221" s="118">
        <f>IF($U$221="zníž. prenesená",$N$221,0)</f>
        <v>0</v>
      </c>
      <c r="BI221" s="118">
        <f>IF($U$221="nulová",$N$221,0)</f>
        <v>0</v>
      </c>
      <c r="BJ221" s="40" t="s">
        <v>136</v>
      </c>
      <c r="BK221" s="119">
        <f>ROUND($L$221*$K$221,3)</f>
        <v>0</v>
      </c>
      <c r="BL221" s="40" t="s">
        <v>187</v>
      </c>
      <c r="BM221" s="40" t="s">
        <v>406</v>
      </c>
    </row>
    <row r="222" spans="2:65" s="40" customFormat="1" ht="27" customHeight="1" x14ac:dyDescent="0.25">
      <c r="B222" s="41"/>
      <c r="C222" s="141" t="s">
        <v>407</v>
      </c>
      <c r="D222" s="141" t="s">
        <v>132</v>
      </c>
      <c r="E222" s="142" t="s">
        <v>408</v>
      </c>
      <c r="F222" s="165" t="s">
        <v>409</v>
      </c>
      <c r="G222" s="165"/>
      <c r="H222" s="165"/>
      <c r="I222" s="165"/>
      <c r="J222" s="143" t="s">
        <v>356</v>
      </c>
      <c r="K222" s="144">
        <v>0</v>
      </c>
      <c r="L222" s="166"/>
      <c r="M222" s="166"/>
      <c r="N222" s="166">
        <f>ROUND($L$222*$K$222,2)</f>
        <v>0</v>
      </c>
      <c r="O222" s="166"/>
      <c r="P222" s="166"/>
      <c r="Q222" s="166"/>
      <c r="R222" s="43"/>
      <c r="T222" s="114"/>
      <c r="U222" s="115" t="s">
        <v>64</v>
      </c>
      <c r="V222" s="116">
        <v>0.31245000000000001</v>
      </c>
      <c r="W222" s="116">
        <f>$V$222*$K$222</f>
        <v>0</v>
      </c>
      <c r="X222" s="116">
        <v>3.0000000000000001E-5</v>
      </c>
      <c r="Y222" s="116">
        <f>$X$222*$K$222</f>
        <v>0</v>
      </c>
      <c r="Z222" s="116">
        <v>0</v>
      </c>
      <c r="AA222" s="117">
        <f>$Z$222*$K$222</f>
        <v>0</v>
      </c>
      <c r="AR222" s="40" t="s">
        <v>187</v>
      </c>
      <c r="AT222" s="40" t="s">
        <v>132</v>
      </c>
      <c r="AU222" s="40" t="s">
        <v>136</v>
      </c>
      <c r="AY222" s="40" t="s">
        <v>131</v>
      </c>
      <c r="BE222" s="118">
        <f>IF($U$222="základná",$N$222,0)</f>
        <v>0</v>
      </c>
      <c r="BF222" s="118">
        <f>IF($U$222="znížená",$N$222,0)</f>
        <v>0</v>
      </c>
      <c r="BG222" s="118">
        <f>IF($U$222="zákl. prenesená",$N$222,0)</f>
        <v>0</v>
      </c>
      <c r="BH222" s="118">
        <f>IF($U$222="zníž. prenesená",$N$222,0)</f>
        <v>0</v>
      </c>
      <c r="BI222" s="118">
        <f>IF($U$222="nulová",$N$222,0)</f>
        <v>0</v>
      </c>
      <c r="BJ222" s="40" t="s">
        <v>136</v>
      </c>
      <c r="BK222" s="119">
        <f>ROUND($L$222*$K$222,3)</f>
        <v>0</v>
      </c>
      <c r="BL222" s="40" t="s">
        <v>187</v>
      </c>
      <c r="BM222" s="40" t="s">
        <v>410</v>
      </c>
    </row>
    <row r="223" spans="2:65" s="40" customFormat="1" ht="15.75" customHeight="1" x14ac:dyDescent="0.25">
      <c r="B223" s="41"/>
      <c r="C223" s="145" t="s">
        <v>411</v>
      </c>
      <c r="D223" s="145" t="s">
        <v>183</v>
      </c>
      <c r="E223" s="146" t="s">
        <v>412</v>
      </c>
      <c r="F223" s="163" t="s">
        <v>985</v>
      </c>
      <c r="G223" s="163"/>
      <c r="H223" s="163"/>
      <c r="I223" s="163"/>
      <c r="J223" s="147" t="s">
        <v>5</v>
      </c>
      <c r="K223" s="148">
        <v>0</v>
      </c>
      <c r="L223" s="164"/>
      <c r="M223" s="164"/>
      <c r="N223" s="164">
        <f>ROUND($L$223*$K$223,2)</f>
        <v>0</v>
      </c>
      <c r="O223" s="164"/>
      <c r="P223" s="164"/>
      <c r="Q223" s="164"/>
      <c r="R223" s="43"/>
      <c r="T223" s="114"/>
      <c r="U223" s="115" t="s">
        <v>64</v>
      </c>
      <c r="V223" s="116">
        <v>0</v>
      </c>
      <c r="W223" s="116">
        <f>$V$223*$K$223</f>
        <v>0</v>
      </c>
      <c r="X223" s="116">
        <v>2.3999999999999998E-3</v>
      </c>
      <c r="Y223" s="116">
        <f>$X$223*$K$223</f>
        <v>0</v>
      </c>
      <c r="Z223" s="116">
        <v>0</v>
      </c>
      <c r="AA223" s="117">
        <f>$Z$223*$K$223</f>
        <v>0</v>
      </c>
      <c r="AR223" s="40" t="s">
        <v>250</v>
      </c>
      <c r="AT223" s="40" t="s">
        <v>183</v>
      </c>
      <c r="AU223" s="40" t="s">
        <v>136</v>
      </c>
      <c r="AY223" s="40" t="s">
        <v>131</v>
      </c>
      <c r="BE223" s="118">
        <f>IF($U$223="základná",$N$223,0)</f>
        <v>0</v>
      </c>
      <c r="BF223" s="118">
        <f>IF($U$223="znížená",$N$223,0)</f>
        <v>0</v>
      </c>
      <c r="BG223" s="118">
        <f>IF($U$223="zákl. prenesená",$N$223,0)</f>
        <v>0</v>
      </c>
      <c r="BH223" s="118">
        <f>IF($U$223="zníž. prenesená",$N$223,0)</f>
        <v>0</v>
      </c>
      <c r="BI223" s="118">
        <f>IF($U$223="nulová",$N$223,0)</f>
        <v>0</v>
      </c>
      <c r="BJ223" s="40" t="s">
        <v>136</v>
      </c>
      <c r="BK223" s="119">
        <f>ROUND($L$223*$K$223,3)</f>
        <v>0</v>
      </c>
      <c r="BL223" s="40" t="s">
        <v>187</v>
      </c>
      <c r="BM223" s="40" t="s">
        <v>413</v>
      </c>
    </row>
    <row r="224" spans="2:65" s="40" customFormat="1" ht="15.75" customHeight="1" x14ac:dyDescent="0.25">
      <c r="B224" s="41"/>
      <c r="C224" s="141" t="s">
        <v>414</v>
      </c>
      <c r="D224" s="141" t="s">
        <v>132</v>
      </c>
      <c r="E224" s="142" t="s">
        <v>415</v>
      </c>
      <c r="F224" s="165" t="s">
        <v>416</v>
      </c>
      <c r="G224" s="165"/>
      <c r="H224" s="165"/>
      <c r="I224" s="165"/>
      <c r="J224" s="143" t="s">
        <v>356</v>
      </c>
      <c r="K224" s="144">
        <v>6</v>
      </c>
      <c r="L224" s="166"/>
      <c r="M224" s="166"/>
      <c r="N224" s="166">
        <f>ROUND($L$224*$K$224,2)</f>
        <v>0</v>
      </c>
      <c r="O224" s="166"/>
      <c r="P224" s="166"/>
      <c r="Q224" s="166"/>
      <c r="R224" s="43"/>
      <c r="T224" s="114"/>
      <c r="U224" s="115" t="s">
        <v>64</v>
      </c>
      <c r="V224" s="116">
        <v>0.27661000000000002</v>
      </c>
      <c r="W224" s="116">
        <f>$V$224*$K$224</f>
        <v>1.6596600000000001</v>
      </c>
      <c r="X224" s="116">
        <v>2.7999999999999998E-4</v>
      </c>
      <c r="Y224" s="116">
        <f>$X$224*$K$224</f>
        <v>1.6799999999999999E-3</v>
      </c>
      <c r="Z224" s="116">
        <v>0</v>
      </c>
      <c r="AA224" s="117">
        <f>$Z$224*$K$224</f>
        <v>0</v>
      </c>
      <c r="AR224" s="40" t="s">
        <v>187</v>
      </c>
      <c r="AT224" s="40" t="s">
        <v>132</v>
      </c>
      <c r="AU224" s="40" t="s">
        <v>136</v>
      </c>
      <c r="AY224" s="40" t="s">
        <v>131</v>
      </c>
      <c r="BE224" s="118">
        <f>IF($U$224="základná",$N$224,0)</f>
        <v>0</v>
      </c>
      <c r="BF224" s="118">
        <f>IF($U$224="znížená",$N$224,0)</f>
        <v>0</v>
      </c>
      <c r="BG224" s="118">
        <f>IF($U$224="zákl. prenesená",$N$224,0)</f>
        <v>0</v>
      </c>
      <c r="BH224" s="118">
        <f>IF($U$224="zníž. prenesená",$N$224,0)</f>
        <v>0</v>
      </c>
      <c r="BI224" s="118">
        <f>IF($U$224="nulová",$N$224,0)</f>
        <v>0</v>
      </c>
      <c r="BJ224" s="40" t="s">
        <v>136</v>
      </c>
      <c r="BK224" s="119">
        <f>ROUND($L$224*$K$224,3)</f>
        <v>0</v>
      </c>
      <c r="BL224" s="40" t="s">
        <v>187</v>
      </c>
      <c r="BM224" s="40" t="s">
        <v>417</v>
      </c>
    </row>
    <row r="225" spans="2:65" s="40" customFormat="1" ht="27" customHeight="1" x14ac:dyDescent="0.25">
      <c r="B225" s="41"/>
      <c r="C225" s="145" t="s">
        <v>418</v>
      </c>
      <c r="D225" s="145" t="s">
        <v>183</v>
      </c>
      <c r="E225" s="146" t="s">
        <v>419</v>
      </c>
      <c r="F225" s="163" t="s">
        <v>420</v>
      </c>
      <c r="G225" s="163"/>
      <c r="H225" s="163"/>
      <c r="I225" s="163"/>
      <c r="J225" s="147" t="s">
        <v>5</v>
      </c>
      <c r="K225" s="148">
        <v>6</v>
      </c>
      <c r="L225" s="164"/>
      <c r="M225" s="164"/>
      <c r="N225" s="164">
        <f>ROUND($L$225*$K$225,2)</f>
        <v>0</v>
      </c>
      <c r="O225" s="164"/>
      <c r="P225" s="164"/>
      <c r="Q225" s="164"/>
      <c r="R225" s="43"/>
      <c r="T225" s="114"/>
      <c r="U225" s="115" t="s">
        <v>64</v>
      </c>
      <c r="V225" s="116">
        <v>0</v>
      </c>
      <c r="W225" s="116">
        <f>$V$225*$K$225</f>
        <v>0</v>
      </c>
      <c r="X225" s="116">
        <v>2.4000000000000001E-4</v>
      </c>
      <c r="Y225" s="116">
        <f>$X$225*$K$225</f>
        <v>1.4400000000000001E-3</v>
      </c>
      <c r="Z225" s="116">
        <v>0</v>
      </c>
      <c r="AA225" s="117">
        <f>$Z$225*$K$225</f>
        <v>0</v>
      </c>
      <c r="AR225" s="40" t="s">
        <v>250</v>
      </c>
      <c r="AT225" s="40" t="s">
        <v>183</v>
      </c>
      <c r="AU225" s="40" t="s">
        <v>136</v>
      </c>
      <c r="AY225" s="40" t="s">
        <v>131</v>
      </c>
      <c r="BE225" s="118">
        <f>IF($U$225="základná",$N$225,0)</f>
        <v>0</v>
      </c>
      <c r="BF225" s="118">
        <f>IF($U$225="znížená",$N$225,0)</f>
        <v>0</v>
      </c>
      <c r="BG225" s="118">
        <f>IF($U$225="zákl. prenesená",$N$225,0)</f>
        <v>0</v>
      </c>
      <c r="BH225" s="118">
        <f>IF($U$225="zníž. prenesená",$N$225,0)</f>
        <v>0</v>
      </c>
      <c r="BI225" s="118">
        <f>IF($U$225="nulová",$N$225,0)</f>
        <v>0</v>
      </c>
      <c r="BJ225" s="40" t="s">
        <v>136</v>
      </c>
      <c r="BK225" s="119">
        <f>ROUND($L$225*$K$225,3)</f>
        <v>0</v>
      </c>
      <c r="BL225" s="40" t="s">
        <v>187</v>
      </c>
      <c r="BM225" s="40" t="s">
        <v>421</v>
      </c>
    </row>
    <row r="226" spans="2:65" s="40" customFormat="1" ht="27" customHeight="1" x14ac:dyDescent="0.25">
      <c r="B226" s="41"/>
      <c r="C226" s="141" t="s">
        <v>422</v>
      </c>
      <c r="D226" s="141" t="s">
        <v>132</v>
      </c>
      <c r="E226" s="142" t="s">
        <v>423</v>
      </c>
      <c r="F226" s="165" t="s">
        <v>424</v>
      </c>
      <c r="G226" s="165"/>
      <c r="H226" s="165"/>
      <c r="I226" s="165"/>
      <c r="J226" s="143" t="s">
        <v>5</v>
      </c>
      <c r="K226" s="144">
        <v>3</v>
      </c>
      <c r="L226" s="166"/>
      <c r="M226" s="166"/>
      <c r="N226" s="166">
        <f>ROUND($L$226*$K$226,2)</f>
        <v>0</v>
      </c>
      <c r="O226" s="166"/>
      <c r="P226" s="166"/>
      <c r="Q226" s="166"/>
      <c r="R226" s="43"/>
      <c r="T226" s="114"/>
      <c r="U226" s="115" t="s">
        <v>64</v>
      </c>
      <c r="V226" s="116">
        <v>0.53054000000000001</v>
      </c>
      <c r="W226" s="116">
        <f>$V$226*$K$226</f>
        <v>1.59162</v>
      </c>
      <c r="X226" s="116">
        <v>1E-4</v>
      </c>
      <c r="Y226" s="116">
        <f>$X$226*$K$226</f>
        <v>3.0000000000000003E-4</v>
      </c>
      <c r="Z226" s="116">
        <v>0</v>
      </c>
      <c r="AA226" s="117">
        <f>$Z$226*$K$226</f>
        <v>0</v>
      </c>
      <c r="AR226" s="40" t="s">
        <v>187</v>
      </c>
      <c r="AT226" s="40" t="s">
        <v>132</v>
      </c>
      <c r="AU226" s="40" t="s">
        <v>136</v>
      </c>
      <c r="AY226" s="40" t="s">
        <v>131</v>
      </c>
      <c r="BE226" s="118">
        <f>IF($U$226="základná",$N$226,0)</f>
        <v>0</v>
      </c>
      <c r="BF226" s="118">
        <f>IF($U$226="znížená",$N$226,0)</f>
        <v>0</v>
      </c>
      <c r="BG226" s="118">
        <f>IF($U$226="zákl. prenesená",$N$226,0)</f>
        <v>0</v>
      </c>
      <c r="BH226" s="118">
        <f>IF($U$226="zníž. prenesená",$N$226,0)</f>
        <v>0</v>
      </c>
      <c r="BI226" s="118">
        <f>IF($U$226="nulová",$N$226,0)</f>
        <v>0</v>
      </c>
      <c r="BJ226" s="40" t="s">
        <v>136</v>
      </c>
      <c r="BK226" s="119">
        <f>ROUND($L$226*$K$226,3)</f>
        <v>0</v>
      </c>
      <c r="BL226" s="40" t="s">
        <v>187</v>
      </c>
      <c r="BM226" s="40" t="s">
        <v>425</v>
      </c>
    </row>
    <row r="227" spans="2:65" s="40" customFormat="1" ht="27" customHeight="1" x14ac:dyDescent="0.25">
      <c r="B227" s="41"/>
      <c r="C227" s="145" t="s">
        <v>426</v>
      </c>
      <c r="D227" s="145" t="s">
        <v>183</v>
      </c>
      <c r="E227" s="146" t="s">
        <v>427</v>
      </c>
      <c r="F227" s="163" t="s">
        <v>986</v>
      </c>
      <c r="G227" s="163"/>
      <c r="H227" s="163"/>
      <c r="I227" s="163"/>
      <c r="J227" s="147" t="s">
        <v>5</v>
      </c>
      <c r="K227" s="148">
        <v>3</v>
      </c>
      <c r="L227" s="164"/>
      <c r="M227" s="164"/>
      <c r="N227" s="164">
        <f>ROUND($L$227*$K$227,2)</f>
        <v>0</v>
      </c>
      <c r="O227" s="164"/>
      <c r="P227" s="164"/>
      <c r="Q227" s="164"/>
      <c r="R227" s="43"/>
      <c r="T227" s="114"/>
      <c r="U227" s="115" t="s">
        <v>64</v>
      </c>
      <c r="V227" s="116">
        <v>0</v>
      </c>
      <c r="W227" s="116">
        <f>$V$227*$K$227</f>
        <v>0</v>
      </c>
      <c r="X227" s="116">
        <v>1.25E-3</v>
      </c>
      <c r="Y227" s="116">
        <f>$X$227*$K$227</f>
        <v>3.7499999999999999E-3</v>
      </c>
      <c r="Z227" s="116">
        <v>0</v>
      </c>
      <c r="AA227" s="117">
        <f>$Z$227*$K$227</f>
        <v>0</v>
      </c>
      <c r="AR227" s="40" t="s">
        <v>250</v>
      </c>
      <c r="AT227" s="40" t="s">
        <v>183</v>
      </c>
      <c r="AU227" s="40" t="s">
        <v>136</v>
      </c>
      <c r="AY227" s="40" t="s">
        <v>131</v>
      </c>
      <c r="BE227" s="118">
        <f>IF($U$227="základná",$N$227,0)</f>
        <v>0</v>
      </c>
      <c r="BF227" s="118">
        <f>IF($U$227="znížená",$N$227,0)</f>
        <v>0</v>
      </c>
      <c r="BG227" s="118">
        <f>IF($U$227="zákl. prenesená",$N$227,0)</f>
        <v>0</v>
      </c>
      <c r="BH227" s="118">
        <f>IF($U$227="zníž. prenesená",$N$227,0)</f>
        <v>0</v>
      </c>
      <c r="BI227" s="118">
        <f>IF($U$227="nulová",$N$227,0)</f>
        <v>0</v>
      </c>
      <c r="BJ227" s="40" t="s">
        <v>136</v>
      </c>
      <c r="BK227" s="119">
        <f>ROUND($L$227*$K$227,3)</f>
        <v>0</v>
      </c>
      <c r="BL227" s="40" t="s">
        <v>187</v>
      </c>
      <c r="BM227" s="40" t="s">
        <v>428</v>
      </c>
    </row>
    <row r="228" spans="2:65" s="40" customFormat="1" ht="27" customHeight="1" x14ac:dyDescent="0.25">
      <c r="B228" s="41"/>
      <c r="C228" s="141" t="s">
        <v>429</v>
      </c>
      <c r="D228" s="141" t="s">
        <v>132</v>
      </c>
      <c r="E228" s="142" t="s">
        <v>430</v>
      </c>
      <c r="F228" s="165" t="s">
        <v>431</v>
      </c>
      <c r="G228" s="165"/>
      <c r="H228" s="165"/>
      <c r="I228" s="165"/>
      <c r="J228" s="143" t="s">
        <v>5</v>
      </c>
      <c r="K228" s="144">
        <v>3</v>
      </c>
      <c r="L228" s="166"/>
      <c r="M228" s="166"/>
      <c r="N228" s="166">
        <f>ROUND($L$228*$K$228,2)</f>
        <v>0</v>
      </c>
      <c r="O228" s="166"/>
      <c r="P228" s="166"/>
      <c r="Q228" s="166"/>
      <c r="R228" s="43"/>
      <c r="T228" s="114"/>
      <c r="U228" s="115" t="s">
        <v>64</v>
      </c>
      <c r="V228" s="116">
        <v>0.15615999999999999</v>
      </c>
      <c r="W228" s="116">
        <f>$V$228*$K$228</f>
        <v>0.46848000000000001</v>
      </c>
      <c r="X228" s="116">
        <v>1.0000000000000001E-5</v>
      </c>
      <c r="Y228" s="116">
        <f>$X$228*$K$228</f>
        <v>3.0000000000000004E-5</v>
      </c>
      <c r="Z228" s="116">
        <v>0</v>
      </c>
      <c r="AA228" s="117">
        <f>$Z$228*$K$228</f>
        <v>0</v>
      </c>
      <c r="AR228" s="40" t="s">
        <v>187</v>
      </c>
      <c r="AT228" s="40" t="s">
        <v>132</v>
      </c>
      <c r="AU228" s="40" t="s">
        <v>136</v>
      </c>
      <c r="AY228" s="40" t="s">
        <v>131</v>
      </c>
      <c r="BE228" s="118">
        <f>IF($U$228="základná",$N$228,0)</f>
        <v>0</v>
      </c>
      <c r="BF228" s="118">
        <f>IF($U$228="znížená",$N$228,0)</f>
        <v>0</v>
      </c>
      <c r="BG228" s="118">
        <f>IF($U$228="zákl. prenesená",$N$228,0)</f>
        <v>0</v>
      </c>
      <c r="BH228" s="118">
        <f>IF($U$228="zníž. prenesená",$N$228,0)</f>
        <v>0</v>
      </c>
      <c r="BI228" s="118">
        <f>IF($U$228="nulová",$N$228,0)</f>
        <v>0</v>
      </c>
      <c r="BJ228" s="40" t="s">
        <v>136</v>
      </c>
      <c r="BK228" s="119">
        <f>ROUND($L$228*$K$228,3)</f>
        <v>0</v>
      </c>
      <c r="BL228" s="40" t="s">
        <v>187</v>
      </c>
      <c r="BM228" s="40" t="s">
        <v>432</v>
      </c>
    </row>
    <row r="229" spans="2:65" s="40" customFormat="1" ht="27" customHeight="1" x14ac:dyDescent="0.25">
      <c r="B229" s="41"/>
      <c r="C229" s="145" t="s">
        <v>433</v>
      </c>
      <c r="D229" s="145" t="s">
        <v>183</v>
      </c>
      <c r="E229" s="146" t="s">
        <v>434</v>
      </c>
      <c r="F229" s="163" t="s">
        <v>435</v>
      </c>
      <c r="G229" s="163"/>
      <c r="H229" s="163"/>
      <c r="I229" s="163"/>
      <c r="J229" s="147" t="s">
        <v>5</v>
      </c>
      <c r="K229" s="148">
        <v>3</v>
      </c>
      <c r="L229" s="164"/>
      <c r="M229" s="164"/>
      <c r="N229" s="164">
        <f>ROUND($L$229*$K$229,2)</f>
        <v>0</v>
      </c>
      <c r="O229" s="164"/>
      <c r="P229" s="164"/>
      <c r="Q229" s="164"/>
      <c r="R229" s="43"/>
      <c r="T229" s="114"/>
      <c r="U229" s="115" t="s">
        <v>64</v>
      </c>
      <c r="V229" s="116">
        <v>0</v>
      </c>
      <c r="W229" s="116">
        <f>$V$229*$K$229</f>
        <v>0</v>
      </c>
      <c r="X229" s="116">
        <v>3.3E-4</v>
      </c>
      <c r="Y229" s="116">
        <f>$X$229*$K$229</f>
        <v>9.8999999999999999E-4</v>
      </c>
      <c r="Z229" s="116">
        <v>0</v>
      </c>
      <c r="AA229" s="117">
        <f>$Z$229*$K$229</f>
        <v>0</v>
      </c>
      <c r="AR229" s="40" t="s">
        <v>250</v>
      </c>
      <c r="AT229" s="40" t="s">
        <v>183</v>
      </c>
      <c r="AU229" s="40" t="s">
        <v>136</v>
      </c>
      <c r="AY229" s="40" t="s">
        <v>131</v>
      </c>
      <c r="BE229" s="118">
        <f>IF($U$229="základná",$N$229,0)</f>
        <v>0</v>
      </c>
      <c r="BF229" s="118">
        <f>IF($U$229="znížená",$N$229,0)</f>
        <v>0</v>
      </c>
      <c r="BG229" s="118">
        <f>IF($U$229="zákl. prenesená",$N$229,0)</f>
        <v>0</v>
      </c>
      <c r="BH229" s="118">
        <f>IF($U$229="zníž. prenesená",$N$229,0)</f>
        <v>0</v>
      </c>
      <c r="BI229" s="118">
        <f>IF($U$229="nulová",$N$229,0)</f>
        <v>0</v>
      </c>
      <c r="BJ229" s="40" t="s">
        <v>136</v>
      </c>
      <c r="BK229" s="119">
        <f>ROUND($L$229*$K$229,3)</f>
        <v>0</v>
      </c>
      <c r="BL229" s="40" t="s">
        <v>187</v>
      </c>
      <c r="BM229" s="40" t="s">
        <v>436</v>
      </c>
    </row>
    <row r="230" spans="2:65" s="40" customFormat="1" ht="27" customHeight="1" x14ac:dyDescent="0.25">
      <c r="B230" s="41"/>
      <c r="C230" s="141" t="s">
        <v>437</v>
      </c>
      <c r="D230" s="141" t="s">
        <v>132</v>
      </c>
      <c r="E230" s="142" t="s">
        <v>438</v>
      </c>
      <c r="F230" s="165" t="s">
        <v>439</v>
      </c>
      <c r="G230" s="165"/>
      <c r="H230" s="165"/>
      <c r="I230" s="165"/>
      <c r="J230" s="143" t="s">
        <v>5</v>
      </c>
      <c r="K230" s="144">
        <v>0</v>
      </c>
      <c r="L230" s="166"/>
      <c r="M230" s="166"/>
      <c r="N230" s="166">
        <f>ROUND($L$230*$K$230,2)</f>
        <v>0</v>
      </c>
      <c r="O230" s="166"/>
      <c r="P230" s="166"/>
      <c r="Q230" s="166"/>
      <c r="R230" s="43"/>
      <c r="T230" s="114"/>
      <c r="U230" s="115" t="s">
        <v>64</v>
      </c>
      <c r="V230" s="116">
        <v>0.13259000000000001</v>
      </c>
      <c r="W230" s="116">
        <f>$V$230*$K$230</f>
        <v>0</v>
      </c>
      <c r="X230" s="116">
        <v>1.0000000000000001E-5</v>
      </c>
      <c r="Y230" s="116">
        <f>$X$230*$K$230</f>
        <v>0</v>
      </c>
      <c r="Z230" s="116">
        <v>0</v>
      </c>
      <c r="AA230" s="117">
        <f>$Z$230*$K$230</f>
        <v>0</v>
      </c>
      <c r="AR230" s="40" t="s">
        <v>187</v>
      </c>
      <c r="AT230" s="40" t="s">
        <v>132</v>
      </c>
      <c r="AU230" s="40" t="s">
        <v>136</v>
      </c>
      <c r="AY230" s="40" t="s">
        <v>131</v>
      </c>
      <c r="BE230" s="118">
        <f>IF($U$230="základná",$N$230,0)</f>
        <v>0</v>
      </c>
      <c r="BF230" s="118">
        <f>IF($U$230="znížená",$N$230,0)</f>
        <v>0</v>
      </c>
      <c r="BG230" s="118">
        <f>IF($U$230="zákl. prenesená",$N$230,0)</f>
        <v>0</v>
      </c>
      <c r="BH230" s="118">
        <f>IF($U$230="zníž. prenesená",$N$230,0)</f>
        <v>0</v>
      </c>
      <c r="BI230" s="118">
        <f>IF($U$230="nulová",$N$230,0)</f>
        <v>0</v>
      </c>
      <c r="BJ230" s="40" t="s">
        <v>136</v>
      </c>
      <c r="BK230" s="119">
        <f>ROUND($L$230*$K$230,3)</f>
        <v>0</v>
      </c>
      <c r="BL230" s="40" t="s">
        <v>187</v>
      </c>
      <c r="BM230" s="40" t="s">
        <v>440</v>
      </c>
    </row>
    <row r="231" spans="2:65" s="40" customFormat="1" ht="15.75" customHeight="1" x14ac:dyDescent="0.25">
      <c r="B231" s="41"/>
      <c r="C231" s="145" t="s">
        <v>441</v>
      </c>
      <c r="D231" s="145" t="s">
        <v>183</v>
      </c>
      <c r="E231" s="146" t="s">
        <v>442</v>
      </c>
      <c r="F231" s="163" t="s">
        <v>987</v>
      </c>
      <c r="G231" s="163"/>
      <c r="H231" s="163"/>
      <c r="I231" s="163"/>
      <c r="J231" s="147" t="s">
        <v>5</v>
      </c>
      <c r="K231" s="148">
        <v>0</v>
      </c>
      <c r="L231" s="164"/>
      <c r="M231" s="164"/>
      <c r="N231" s="164">
        <f>ROUND($L$231*$K$231,2)</f>
        <v>0</v>
      </c>
      <c r="O231" s="164"/>
      <c r="P231" s="164"/>
      <c r="Q231" s="164"/>
      <c r="R231" s="43"/>
      <c r="T231" s="114"/>
      <c r="U231" s="115" t="s">
        <v>64</v>
      </c>
      <c r="V231" s="116">
        <v>0</v>
      </c>
      <c r="W231" s="116">
        <f>$V$231*$K$231</f>
        <v>0</v>
      </c>
      <c r="X231" s="116">
        <v>1.0399999999999999E-3</v>
      </c>
      <c r="Y231" s="116">
        <f>$X$231*$K$231</f>
        <v>0</v>
      </c>
      <c r="Z231" s="116">
        <v>0</v>
      </c>
      <c r="AA231" s="117">
        <f>$Z$231*$K$231</f>
        <v>0</v>
      </c>
      <c r="AR231" s="40" t="s">
        <v>250</v>
      </c>
      <c r="AT231" s="40" t="s">
        <v>183</v>
      </c>
      <c r="AU231" s="40" t="s">
        <v>136</v>
      </c>
      <c r="AY231" s="40" t="s">
        <v>131</v>
      </c>
      <c r="BE231" s="118">
        <f>IF($U$231="základná",$N$231,0)</f>
        <v>0</v>
      </c>
      <c r="BF231" s="118">
        <f>IF($U$231="znížená",$N$231,0)</f>
        <v>0</v>
      </c>
      <c r="BG231" s="118">
        <f>IF($U$231="zákl. prenesená",$N$231,0)</f>
        <v>0</v>
      </c>
      <c r="BH231" s="118">
        <f>IF($U$231="zníž. prenesená",$N$231,0)</f>
        <v>0</v>
      </c>
      <c r="BI231" s="118">
        <f>IF($U$231="nulová",$N$231,0)</f>
        <v>0</v>
      </c>
      <c r="BJ231" s="40" t="s">
        <v>136</v>
      </c>
      <c r="BK231" s="119">
        <f>ROUND($L$231*$K$231,3)</f>
        <v>0</v>
      </c>
      <c r="BL231" s="40" t="s">
        <v>187</v>
      </c>
      <c r="BM231" s="40" t="s">
        <v>443</v>
      </c>
    </row>
    <row r="232" spans="2:65" s="40" customFormat="1" ht="27" customHeight="1" x14ac:dyDescent="0.25">
      <c r="B232" s="41"/>
      <c r="C232" s="141" t="s">
        <v>444</v>
      </c>
      <c r="D232" s="141" t="s">
        <v>132</v>
      </c>
      <c r="E232" s="142" t="s">
        <v>445</v>
      </c>
      <c r="F232" s="165" t="s">
        <v>446</v>
      </c>
      <c r="G232" s="165"/>
      <c r="H232" s="165"/>
      <c r="I232" s="165"/>
      <c r="J232" s="143" t="s">
        <v>4</v>
      </c>
      <c r="K232" s="144">
        <v>4.0339999999999998</v>
      </c>
      <c r="L232" s="166"/>
      <c r="M232" s="166"/>
      <c r="N232" s="166">
        <f>ROUND($L$232*$K$232,2)</f>
        <v>0</v>
      </c>
      <c r="O232" s="166"/>
      <c r="P232" s="166"/>
      <c r="Q232" s="166"/>
      <c r="R232" s="43"/>
      <c r="T232" s="114"/>
      <c r="U232" s="115" t="s">
        <v>64</v>
      </c>
      <c r="V232" s="116">
        <v>0</v>
      </c>
      <c r="W232" s="116">
        <f>$V$232*$K$232</f>
        <v>0</v>
      </c>
      <c r="X232" s="116">
        <v>0</v>
      </c>
      <c r="Y232" s="116">
        <f>$X$232*$K$232</f>
        <v>0</v>
      </c>
      <c r="Z232" s="116">
        <v>0</v>
      </c>
      <c r="AA232" s="117">
        <f>$Z$232*$K$232</f>
        <v>0</v>
      </c>
      <c r="AR232" s="40" t="s">
        <v>187</v>
      </c>
      <c r="AT232" s="40" t="s">
        <v>132</v>
      </c>
      <c r="AU232" s="40" t="s">
        <v>136</v>
      </c>
      <c r="AY232" s="40" t="s">
        <v>131</v>
      </c>
      <c r="BE232" s="118">
        <f>IF($U$232="základná",$N$232,0)</f>
        <v>0</v>
      </c>
      <c r="BF232" s="118">
        <f>IF($U$232="znížená",$N$232,0)</f>
        <v>0</v>
      </c>
      <c r="BG232" s="118">
        <f>IF($U$232="zákl. prenesená",$N$232,0)</f>
        <v>0</v>
      </c>
      <c r="BH232" s="118">
        <f>IF($U$232="zníž. prenesená",$N$232,0)</f>
        <v>0</v>
      </c>
      <c r="BI232" s="118">
        <f>IF($U$232="nulová",$N$232,0)</f>
        <v>0</v>
      </c>
      <c r="BJ232" s="40" t="s">
        <v>136</v>
      </c>
      <c r="BK232" s="119">
        <f>ROUND($L$232*$K$232,3)</f>
        <v>0</v>
      </c>
      <c r="BL232" s="40" t="s">
        <v>187</v>
      </c>
      <c r="BM232" s="40" t="s">
        <v>447</v>
      </c>
    </row>
    <row r="233" spans="2:65" s="101" customFormat="1" ht="30.75" customHeight="1" x14ac:dyDescent="0.3">
      <c r="B233" s="100"/>
      <c r="C233" s="149"/>
      <c r="D233" s="150" t="s">
        <v>95</v>
      </c>
      <c r="E233" s="150"/>
      <c r="F233" s="150"/>
      <c r="G233" s="150"/>
      <c r="H233" s="150"/>
      <c r="I233" s="150"/>
      <c r="J233" s="150"/>
      <c r="K233" s="150"/>
      <c r="L233" s="150"/>
      <c r="M233" s="150"/>
      <c r="N233" s="168">
        <f>$BK$233</f>
        <v>0</v>
      </c>
      <c r="O233" s="168"/>
      <c r="P233" s="168"/>
      <c r="Q233" s="168"/>
      <c r="R233" s="103"/>
      <c r="T233" s="104"/>
      <c r="W233" s="105">
        <f>SUM($W$234:$W$235)</f>
        <v>0</v>
      </c>
      <c r="Y233" s="105">
        <f>SUM($Y$234:$Y$235)</f>
        <v>0</v>
      </c>
      <c r="AA233" s="106">
        <f>SUM($AA$234:$AA$235)</f>
        <v>0</v>
      </c>
      <c r="AR233" s="107" t="s">
        <v>136</v>
      </c>
      <c r="AT233" s="107" t="s">
        <v>129</v>
      </c>
      <c r="AU233" s="107" t="s">
        <v>130</v>
      </c>
      <c r="AY233" s="107" t="s">
        <v>131</v>
      </c>
      <c r="BK233" s="108">
        <f>SUM($BK$234:$BK$235)</f>
        <v>0</v>
      </c>
    </row>
    <row r="234" spans="2:65" s="40" customFormat="1" ht="27" customHeight="1" x14ac:dyDescent="0.25">
      <c r="B234" s="41"/>
      <c r="C234" s="141" t="s">
        <v>448</v>
      </c>
      <c r="D234" s="141" t="s">
        <v>132</v>
      </c>
      <c r="E234" s="142" t="s">
        <v>449</v>
      </c>
      <c r="F234" s="165" t="s">
        <v>988</v>
      </c>
      <c r="G234" s="165"/>
      <c r="H234" s="165"/>
      <c r="I234" s="165"/>
      <c r="J234" s="143" t="s">
        <v>356</v>
      </c>
      <c r="K234" s="144">
        <v>0</v>
      </c>
      <c r="L234" s="166"/>
      <c r="M234" s="166"/>
      <c r="N234" s="166">
        <f>ROUND($L$234*$K$234,2)</f>
        <v>0</v>
      </c>
      <c r="O234" s="166"/>
      <c r="P234" s="166"/>
      <c r="Q234" s="166"/>
      <c r="R234" s="43"/>
      <c r="T234" s="114"/>
      <c r="U234" s="115" t="s">
        <v>64</v>
      </c>
      <c r="V234" s="116">
        <v>7.5721699999999998</v>
      </c>
      <c r="W234" s="116">
        <f>$V$234*$K$234</f>
        <v>0</v>
      </c>
      <c r="X234" s="116">
        <v>0.12418999999999999</v>
      </c>
      <c r="Y234" s="116">
        <f>$X$234*$K$234</f>
        <v>0</v>
      </c>
      <c r="Z234" s="116">
        <v>0</v>
      </c>
      <c r="AA234" s="117">
        <f>$Z$234*$K$234</f>
        <v>0</v>
      </c>
      <c r="AR234" s="40" t="s">
        <v>187</v>
      </c>
      <c r="AT234" s="40" t="s">
        <v>132</v>
      </c>
      <c r="AU234" s="40" t="s">
        <v>136</v>
      </c>
      <c r="AY234" s="40" t="s">
        <v>131</v>
      </c>
      <c r="BE234" s="118">
        <f>IF($U$234="základná",$N$234,0)</f>
        <v>0</v>
      </c>
      <c r="BF234" s="118">
        <f>IF($U$234="znížená",$N$234,0)</f>
        <v>0</v>
      </c>
      <c r="BG234" s="118">
        <f>IF($U$234="zákl. prenesená",$N$234,0)</f>
        <v>0</v>
      </c>
      <c r="BH234" s="118">
        <f>IF($U$234="zníž. prenesená",$N$234,0)</f>
        <v>0</v>
      </c>
      <c r="BI234" s="118">
        <f>IF($U$234="nulová",$N$234,0)</f>
        <v>0</v>
      </c>
      <c r="BJ234" s="40" t="s">
        <v>136</v>
      </c>
      <c r="BK234" s="119">
        <f>ROUND($L$234*$K$234,3)</f>
        <v>0</v>
      </c>
      <c r="BL234" s="40" t="s">
        <v>187</v>
      </c>
      <c r="BM234" s="40" t="s">
        <v>450</v>
      </c>
    </row>
    <row r="235" spans="2:65" s="40" customFormat="1" ht="27" customHeight="1" x14ac:dyDescent="0.25">
      <c r="B235" s="41"/>
      <c r="C235" s="141" t="s">
        <v>451</v>
      </c>
      <c r="D235" s="141" t="s">
        <v>132</v>
      </c>
      <c r="E235" s="142" t="s">
        <v>452</v>
      </c>
      <c r="F235" s="165" t="s">
        <v>453</v>
      </c>
      <c r="G235" s="165"/>
      <c r="H235" s="165"/>
      <c r="I235" s="165"/>
      <c r="J235" s="143" t="s">
        <v>4</v>
      </c>
      <c r="K235" s="144">
        <v>0</v>
      </c>
      <c r="L235" s="166"/>
      <c r="M235" s="166"/>
      <c r="N235" s="166">
        <f>ROUND($L$235*$K$235,2)</f>
        <v>0</v>
      </c>
      <c r="O235" s="166"/>
      <c r="P235" s="166"/>
      <c r="Q235" s="166"/>
      <c r="R235" s="43"/>
      <c r="T235" s="114"/>
      <c r="U235" s="115" t="s">
        <v>64</v>
      </c>
      <c r="V235" s="116">
        <v>0</v>
      </c>
      <c r="W235" s="116">
        <f>$V$235*$K$235</f>
        <v>0</v>
      </c>
      <c r="X235" s="116">
        <v>0</v>
      </c>
      <c r="Y235" s="116">
        <f>$X$235*$K$235</f>
        <v>0</v>
      </c>
      <c r="Z235" s="116">
        <v>0</v>
      </c>
      <c r="AA235" s="117">
        <f>$Z$235*$K$235</f>
        <v>0</v>
      </c>
      <c r="AR235" s="40" t="s">
        <v>187</v>
      </c>
      <c r="AT235" s="40" t="s">
        <v>132</v>
      </c>
      <c r="AU235" s="40" t="s">
        <v>136</v>
      </c>
      <c r="AY235" s="40" t="s">
        <v>131</v>
      </c>
      <c r="BE235" s="118">
        <f>IF($U$235="základná",$N$235,0)</f>
        <v>0</v>
      </c>
      <c r="BF235" s="118">
        <f>IF($U$235="znížená",$N$235,0)</f>
        <v>0</v>
      </c>
      <c r="BG235" s="118">
        <f>IF($U$235="zákl. prenesená",$N$235,0)</f>
        <v>0</v>
      </c>
      <c r="BH235" s="118">
        <f>IF($U$235="zníž. prenesená",$N$235,0)</f>
        <v>0</v>
      </c>
      <c r="BI235" s="118">
        <f>IF($U$235="nulová",$N$235,0)</f>
        <v>0</v>
      </c>
      <c r="BJ235" s="40" t="s">
        <v>136</v>
      </c>
      <c r="BK235" s="119">
        <f>ROUND($L$235*$K$235,3)</f>
        <v>0</v>
      </c>
      <c r="BL235" s="40" t="s">
        <v>187</v>
      </c>
      <c r="BM235" s="40" t="s">
        <v>454</v>
      </c>
    </row>
    <row r="236" spans="2:65" s="101" customFormat="1" ht="30.75" customHeight="1" x14ac:dyDescent="0.3">
      <c r="B236" s="100"/>
      <c r="C236" s="149"/>
      <c r="D236" s="150" t="s">
        <v>96</v>
      </c>
      <c r="E236" s="150"/>
      <c r="F236" s="150"/>
      <c r="G236" s="150"/>
      <c r="H236" s="150"/>
      <c r="I236" s="150"/>
      <c r="J236" s="150"/>
      <c r="K236" s="150"/>
      <c r="L236" s="150"/>
      <c r="M236" s="150"/>
      <c r="N236" s="168">
        <f>$BK$236</f>
        <v>0</v>
      </c>
      <c r="O236" s="168"/>
      <c r="P236" s="168"/>
      <c r="Q236" s="168"/>
      <c r="R236" s="103"/>
      <c r="T236" s="104"/>
      <c r="W236" s="105">
        <f>SUM($W$237:$W$240)</f>
        <v>22.734958039999999</v>
      </c>
      <c r="Y236" s="105">
        <f>SUM($Y$237:$Y$240)</f>
        <v>5.8652639999999999E-2</v>
      </c>
      <c r="AA236" s="106">
        <f>SUM($AA$237:$AA$240)</f>
        <v>0</v>
      </c>
      <c r="AR236" s="107" t="s">
        <v>136</v>
      </c>
      <c r="AT236" s="107" t="s">
        <v>129</v>
      </c>
      <c r="AU236" s="107" t="s">
        <v>130</v>
      </c>
      <c r="AY236" s="107" t="s">
        <v>131</v>
      </c>
      <c r="BK236" s="108">
        <f>SUM($BK$237:$BK$240)</f>
        <v>0</v>
      </c>
    </row>
    <row r="237" spans="2:65" s="40" customFormat="1" ht="27" customHeight="1" x14ac:dyDescent="0.25">
      <c r="B237" s="41"/>
      <c r="C237" s="141" t="s">
        <v>455</v>
      </c>
      <c r="D237" s="141" t="s">
        <v>132</v>
      </c>
      <c r="E237" s="142" t="s">
        <v>456</v>
      </c>
      <c r="F237" s="165" t="s">
        <v>989</v>
      </c>
      <c r="G237" s="165"/>
      <c r="H237" s="165"/>
      <c r="I237" s="165"/>
      <c r="J237" s="143" t="s">
        <v>2</v>
      </c>
      <c r="K237" s="144">
        <v>54.308</v>
      </c>
      <c r="L237" s="166"/>
      <c r="M237" s="166"/>
      <c r="N237" s="166">
        <f>ROUND($L$237*$K$237,2)</f>
        <v>0</v>
      </c>
      <c r="O237" s="166"/>
      <c r="P237" s="166"/>
      <c r="Q237" s="166"/>
      <c r="R237" s="43"/>
      <c r="T237" s="114"/>
      <c r="U237" s="115" t="s">
        <v>64</v>
      </c>
      <c r="V237" s="116">
        <v>0.38862999999999998</v>
      </c>
      <c r="W237" s="116">
        <f>$V$237*$K$237</f>
        <v>21.105718039999999</v>
      </c>
      <c r="X237" s="116">
        <v>1.08E-3</v>
      </c>
      <c r="Y237" s="116">
        <f>$X$237*$K$237</f>
        <v>5.8652639999999999E-2</v>
      </c>
      <c r="Z237" s="116">
        <v>0</v>
      </c>
      <c r="AA237" s="117">
        <f>$Z$237*$K$237</f>
        <v>0</v>
      </c>
      <c r="AR237" s="40" t="s">
        <v>187</v>
      </c>
      <c r="AT237" s="40" t="s">
        <v>132</v>
      </c>
      <c r="AU237" s="40" t="s">
        <v>136</v>
      </c>
      <c r="AY237" s="40" t="s">
        <v>131</v>
      </c>
      <c r="BE237" s="118">
        <f>IF($U$237="základná",$N$237,0)</f>
        <v>0</v>
      </c>
      <c r="BF237" s="118">
        <f>IF($U$237="znížená",$N$237,0)</f>
        <v>0</v>
      </c>
      <c r="BG237" s="118">
        <f>IF($U$237="zákl. prenesená",$N$237,0)</f>
        <v>0</v>
      </c>
      <c r="BH237" s="118">
        <f>IF($U$237="zníž. prenesená",$N$237,0)</f>
        <v>0</v>
      </c>
      <c r="BI237" s="118">
        <f>IF($U$237="nulová",$N$237,0)</f>
        <v>0</v>
      </c>
      <c r="BJ237" s="40" t="s">
        <v>136</v>
      </c>
      <c r="BK237" s="119">
        <f>ROUND($L$237*$K$237,3)</f>
        <v>0</v>
      </c>
      <c r="BL237" s="40" t="s">
        <v>187</v>
      </c>
      <c r="BM237" s="40" t="s">
        <v>457</v>
      </c>
    </row>
    <row r="238" spans="2:65" s="40" customFormat="1" ht="27" customHeight="1" x14ac:dyDescent="0.25">
      <c r="B238" s="41"/>
      <c r="C238" s="141" t="s">
        <v>458</v>
      </c>
      <c r="D238" s="141" t="s">
        <v>132</v>
      </c>
      <c r="E238" s="142" t="s">
        <v>459</v>
      </c>
      <c r="F238" s="165" t="s">
        <v>990</v>
      </c>
      <c r="G238" s="165"/>
      <c r="H238" s="165"/>
      <c r="I238" s="165"/>
      <c r="J238" s="143" t="s">
        <v>2</v>
      </c>
      <c r="K238" s="144">
        <v>0</v>
      </c>
      <c r="L238" s="166"/>
      <c r="M238" s="166"/>
      <c r="N238" s="166">
        <f>ROUND($L$238*$K$238,2)</f>
        <v>0</v>
      </c>
      <c r="O238" s="166"/>
      <c r="P238" s="166"/>
      <c r="Q238" s="166"/>
      <c r="R238" s="43"/>
      <c r="T238" s="114"/>
      <c r="U238" s="115" t="s">
        <v>64</v>
      </c>
      <c r="V238" s="116">
        <v>0.41313</v>
      </c>
      <c r="W238" s="116">
        <f>$V$238*$K$238</f>
        <v>0</v>
      </c>
      <c r="X238" s="116">
        <v>1.9400000000000001E-3</v>
      </c>
      <c r="Y238" s="116">
        <f>$X$238*$K$238</f>
        <v>0</v>
      </c>
      <c r="Z238" s="116">
        <v>0</v>
      </c>
      <c r="AA238" s="117">
        <f>$Z$238*$K$238</f>
        <v>0</v>
      </c>
      <c r="AR238" s="40" t="s">
        <v>187</v>
      </c>
      <c r="AT238" s="40" t="s">
        <v>132</v>
      </c>
      <c r="AU238" s="40" t="s">
        <v>136</v>
      </c>
      <c r="AY238" s="40" t="s">
        <v>131</v>
      </c>
      <c r="BE238" s="118">
        <f>IF($U$238="základná",$N$238,0)</f>
        <v>0</v>
      </c>
      <c r="BF238" s="118">
        <f>IF($U$238="znížená",$N$238,0)</f>
        <v>0</v>
      </c>
      <c r="BG238" s="118">
        <f>IF($U$238="zákl. prenesená",$N$238,0)</f>
        <v>0</v>
      </c>
      <c r="BH238" s="118">
        <f>IF($U$238="zníž. prenesená",$N$238,0)</f>
        <v>0</v>
      </c>
      <c r="BI238" s="118">
        <f>IF($U$238="nulová",$N$238,0)</f>
        <v>0</v>
      </c>
      <c r="BJ238" s="40" t="s">
        <v>136</v>
      </c>
      <c r="BK238" s="119">
        <f>ROUND($L$238*$K$238,3)</f>
        <v>0</v>
      </c>
      <c r="BL238" s="40" t="s">
        <v>187</v>
      </c>
      <c r="BM238" s="40" t="s">
        <v>460</v>
      </c>
    </row>
    <row r="239" spans="2:65" s="40" customFormat="1" ht="15.75" customHeight="1" x14ac:dyDescent="0.25">
      <c r="B239" s="41"/>
      <c r="C239" s="141" t="s">
        <v>461</v>
      </c>
      <c r="D239" s="141" t="s">
        <v>132</v>
      </c>
      <c r="E239" s="142" t="s">
        <v>462</v>
      </c>
      <c r="F239" s="165" t="s">
        <v>463</v>
      </c>
      <c r="G239" s="165"/>
      <c r="H239" s="165"/>
      <c r="I239" s="165"/>
      <c r="J239" s="143" t="s">
        <v>2</v>
      </c>
      <c r="K239" s="144">
        <v>54.308</v>
      </c>
      <c r="L239" s="166"/>
      <c r="M239" s="166"/>
      <c r="N239" s="166">
        <f>ROUND($L$239*$K$239,2)</f>
        <v>0</v>
      </c>
      <c r="O239" s="166"/>
      <c r="P239" s="166"/>
      <c r="Q239" s="166"/>
      <c r="R239" s="43"/>
      <c r="T239" s="114"/>
      <c r="U239" s="115" t="s">
        <v>64</v>
      </c>
      <c r="V239" s="116">
        <v>0.03</v>
      </c>
      <c r="W239" s="116">
        <f>$V$239*$K$239</f>
        <v>1.62924</v>
      </c>
      <c r="X239" s="116">
        <v>0</v>
      </c>
      <c r="Y239" s="116">
        <f>$X$239*$K$239</f>
        <v>0</v>
      </c>
      <c r="Z239" s="116">
        <v>0</v>
      </c>
      <c r="AA239" s="117">
        <f>$Z$239*$K$239</f>
        <v>0</v>
      </c>
      <c r="AR239" s="40" t="s">
        <v>187</v>
      </c>
      <c r="AT239" s="40" t="s">
        <v>132</v>
      </c>
      <c r="AU239" s="40" t="s">
        <v>136</v>
      </c>
      <c r="AY239" s="40" t="s">
        <v>131</v>
      </c>
      <c r="BE239" s="118">
        <f>IF($U$239="základná",$N$239,0)</f>
        <v>0</v>
      </c>
      <c r="BF239" s="118">
        <f>IF($U$239="znížená",$N$239,0)</f>
        <v>0</v>
      </c>
      <c r="BG239" s="118">
        <f>IF($U$239="zákl. prenesená",$N$239,0)</f>
        <v>0</v>
      </c>
      <c r="BH239" s="118">
        <f>IF($U$239="zníž. prenesená",$N$239,0)</f>
        <v>0</v>
      </c>
      <c r="BI239" s="118">
        <f>IF($U$239="nulová",$N$239,0)</f>
        <v>0</v>
      </c>
      <c r="BJ239" s="40" t="s">
        <v>136</v>
      </c>
      <c r="BK239" s="119">
        <f>ROUND($L$239*$K$239,3)</f>
        <v>0</v>
      </c>
      <c r="BL239" s="40" t="s">
        <v>187</v>
      </c>
      <c r="BM239" s="40" t="s">
        <v>464</v>
      </c>
    </row>
    <row r="240" spans="2:65" s="40" customFormat="1" ht="27" customHeight="1" x14ac:dyDescent="0.25">
      <c r="B240" s="41"/>
      <c r="C240" s="141" t="s">
        <v>465</v>
      </c>
      <c r="D240" s="141" t="s">
        <v>132</v>
      </c>
      <c r="E240" s="142" t="s">
        <v>466</v>
      </c>
      <c r="F240" s="165" t="s">
        <v>467</v>
      </c>
      <c r="G240" s="165"/>
      <c r="H240" s="165"/>
      <c r="I240" s="165"/>
      <c r="J240" s="143" t="s">
        <v>4</v>
      </c>
      <c r="K240" s="144">
        <v>6.8520000000000003</v>
      </c>
      <c r="L240" s="166"/>
      <c r="M240" s="166"/>
      <c r="N240" s="166">
        <f>ROUND($L$240*$K$240,2)</f>
        <v>0</v>
      </c>
      <c r="O240" s="166"/>
      <c r="P240" s="166"/>
      <c r="Q240" s="166"/>
      <c r="R240" s="43"/>
      <c r="T240" s="114"/>
      <c r="U240" s="115" t="s">
        <v>64</v>
      </c>
      <c r="V240" s="116">
        <v>0</v>
      </c>
      <c r="W240" s="116">
        <f>$V$240*$K$240</f>
        <v>0</v>
      </c>
      <c r="X240" s="116">
        <v>0</v>
      </c>
      <c r="Y240" s="116">
        <f>$X$240*$K$240</f>
        <v>0</v>
      </c>
      <c r="Z240" s="116">
        <v>0</v>
      </c>
      <c r="AA240" s="117">
        <f>$Z$240*$K$240</f>
        <v>0</v>
      </c>
      <c r="AR240" s="40" t="s">
        <v>187</v>
      </c>
      <c r="AT240" s="40" t="s">
        <v>132</v>
      </c>
      <c r="AU240" s="40" t="s">
        <v>136</v>
      </c>
      <c r="AY240" s="40" t="s">
        <v>131</v>
      </c>
      <c r="BE240" s="118">
        <f>IF($U$240="základná",$N$240,0)</f>
        <v>0</v>
      </c>
      <c r="BF240" s="118">
        <f>IF($U$240="znížená",$N$240,0)</f>
        <v>0</v>
      </c>
      <c r="BG240" s="118">
        <f>IF($U$240="zákl. prenesená",$N$240,0)</f>
        <v>0</v>
      </c>
      <c r="BH240" s="118">
        <f>IF($U$240="zníž. prenesená",$N$240,0)</f>
        <v>0</v>
      </c>
      <c r="BI240" s="118">
        <f>IF($U$240="nulová",$N$240,0)</f>
        <v>0</v>
      </c>
      <c r="BJ240" s="40" t="s">
        <v>136</v>
      </c>
      <c r="BK240" s="119">
        <f>ROUND($L$240*$K$240,3)</f>
        <v>0</v>
      </c>
      <c r="BL240" s="40" t="s">
        <v>187</v>
      </c>
      <c r="BM240" s="40" t="s">
        <v>468</v>
      </c>
    </row>
    <row r="241" spans="2:65" s="101" customFormat="1" ht="30.75" customHeight="1" x14ac:dyDescent="0.3">
      <c r="B241" s="100"/>
      <c r="C241" s="149"/>
      <c r="D241" s="150" t="s">
        <v>97</v>
      </c>
      <c r="E241" s="150"/>
      <c r="F241" s="150"/>
      <c r="G241" s="150"/>
      <c r="H241" s="150"/>
      <c r="I241" s="150"/>
      <c r="J241" s="150"/>
      <c r="K241" s="150"/>
      <c r="L241" s="150"/>
      <c r="M241" s="150"/>
      <c r="N241" s="168">
        <f>$BK$241</f>
        <v>0</v>
      </c>
      <c r="O241" s="168"/>
      <c r="P241" s="168"/>
      <c r="Q241" s="168"/>
      <c r="R241" s="103"/>
      <c r="T241" s="104"/>
      <c r="W241" s="105">
        <f>SUM($W$242:$W$243)</f>
        <v>1.32992</v>
      </c>
      <c r="Y241" s="105">
        <f>SUM($Y$242:$Y$243)</f>
        <v>3.2000000000000002E-3</v>
      </c>
      <c r="AA241" s="106">
        <f>SUM($AA$242:$AA$243)</f>
        <v>0</v>
      </c>
      <c r="AR241" s="107" t="s">
        <v>136</v>
      </c>
      <c r="AT241" s="107" t="s">
        <v>129</v>
      </c>
      <c r="AU241" s="107" t="s">
        <v>130</v>
      </c>
      <c r="AY241" s="107" t="s">
        <v>131</v>
      </c>
      <c r="BK241" s="108">
        <f>SUM($BK$242:$BK$243)</f>
        <v>0</v>
      </c>
    </row>
    <row r="242" spans="2:65" s="40" customFormat="1" ht="39" customHeight="1" x14ac:dyDescent="0.25">
      <c r="B242" s="41"/>
      <c r="C242" s="141" t="s">
        <v>469</v>
      </c>
      <c r="D242" s="141" t="s">
        <v>132</v>
      </c>
      <c r="E242" s="142" t="s">
        <v>470</v>
      </c>
      <c r="F242" s="165" t="s">
        <v>471</v>
      </c>
      <c r="G242" s="165"/>
      <c r="H242" s="165"/>
      <c r="I242" s="165"/>
      <c r="J242" s="143" t="s">
        <v>5</v>
      </c>
      <c r="K242" s="144">
        <v>8</v>
      </c>
      <c r="L242" s="166"/>
      <c r="M242" s="166"/>
      <c r="N242" s="166">
        <f>ROUND($L$242*$K$242,2)</f>
        <v>0</v>
      </c>
      <c r="O242" s="166"/>
      <c r="P242" s="166"/>
      <c r="Q242" s="166"/>
      <c r="R242" s="43"/>
      <c r="T242" s="114"/>
      <c r="U242" s="115" t="s">
        <v>64</v>
      </c>
      <c r="V242" s="116">
        <v>0.16624</v>
      </c>
      <c r="W242" s="116">
        <f>$V$242*$K$242</f>
        <v>1.32992</v>
      </c>
      <c r="X242" s="116">
        <v>4.0000000000000002E-4</v>
      </c>
      <c r="Y242" s="116">
        <f>$X$242*$K$242</f>
        <v>3.2000000000000002E-3</v>
      </c>
      <c r="Z242" s="116">
        <v>0</v>
      </c>
      <c r="AA242" s="117">
        <f>$Z$242*$K$242</f>
        <v>0</v>
      </c>
      <c r="AR242" s="40" t="s">
        <v>187</v>
      </c>
      <c r="AT242" s="40" t="s">
        <v>132</v>
      </c>
      <c r="AU242" s="40" t="s">
        <v>136</v>
      </c>
      <c r="AY242" s="40" t="s">
        <v>131</v>
      </c>
      <c r="BE242" s="118">
        <f>IF($U$242="základná",$N$242,0)</f>
        <v>0</v>
      </c>
      <c r="BF242" s="118">
        <f>IF($U$242="znížená",$N$242,0)</f>
        <v>0</v>
      </c>
      <c r="BG242" s="118">
        <f>IF($U$242="zákl. prenesená",$N$242,0)</f>
        <v>0</v>
      </c>
      <c r="BH242" s="118">
        <f>IF($U$242="zníž. prenesená",$N$242,0)</f>
        <v>0</v>
      </c>
      <c r="BI242" s="118">
        <f>IF($U$242="nulová",$N$242,0)</f>
        <v>0</v>
      </c>
      <c r="BJ242" s="40" t="s">
        <v>136</v>
      </c>
      <c r="BK242" s="119">
        <f>ROUND($L$242*$K$242,3)</f>
        <v>0</v>
      </c>
      <c r="BL242" s="40" t="s">
        <v>187</v>
      </c>
      <c r="BM242" s="40" t="s">
        <v>472</v>
      </c>
    </row>
    <row r="243" spans="2:65" s="40" customFormat="1" ht="27" customHeight="1" x14ac:dyDescent="0.25">
      <c r="B243" s="41"/>
      <c r="C243" s="141" t="s">
        <v>473</v>
      </c>
      <c r="D243" s="141" t="s">
        <v>132</v>
      </c>
      <c r="E243" s="142" t="s">
        <v>474</v>
      </c>
      <c r="F243" s="165" t="s">
        <v>475</v>
      </c>
      <c r="G243" s="165"/>
      <c r="H243" s="165"/>
      <c r="I243" s="165"/>
      <c r="J243" s="143" t="s">
        <v>4</v>
      </c>
      <c r="K243" s="144">
        <v>1.484</v>
      </c>
      <c r="L243" s="166"/>
      <c r="M243" s="166"/>
      <c r="N243" s="166">
        <f>ROUND($L$243*$K$243,2)</f>
        <v>0</v>
      </c>
      <c r="O243" s="166"/>
      <c r="P243" s="166"/>
      <c r="Q243" s="166"/>
      <c r="R243" s="43"/>
      <c r="T243" s="114"/>
      <c r="U243" s="115" t="s">
        <v>64</v>
      </c>
      <c r="V243" s="116">
        <v>0</v>
      </c>
      <c r="W243" s="116">
        <f>$V$243*$K$243</f>
        <v>0</v>
      </c>
      <c r="X243" s="116">
        <v>0</v>
      </c>
      <c r="Y243" s="116">
        <f>$X$243*$K$243</f>
        <v>0</v>
      </c>
      <c r="Z243" s="116">
        <v>0</v>
      </c>
      <c r="AA243" s="117">
        <f>$Z$243*$K$243</f>
        <v>0</v>
      </c>
      <c r="AR243" s="40" t="s">
        <v>187</v>
      </c>
      <c r="AT243" s="40" t="s">
        <v>132</v>
      </c>
      <c r="AU243" s="40" t="s">
        <v>136</v>
      </c>
      <c r="AY243" s="40" t="s">
        <v>131</v>
      </c>
      <c r="BE243" s="118">
        <f>IF($U$243="základná",$N$243,0)</f>
        <v>0</v>
      </c>
      <c r="BF243" s="118">
        <f>IF($U$243="znížená",$N$243,0)</f>
        <v>0</v>
      </c>
      <c r="BG243" s="118">
        <f>IF($U$243="zákl. prenesená",$N$243,0)</f>
        <v>0</v>
      </c>
      <c r="BH243" s="118">
        <f>IF($U$243="zníž. prenesená",$N$243,0)</f>
        <v>0</v>
      </c>
      <c r="BI243" s="118">
        <f>IF($U$243="nulová",$N$243,0)</f>
        <v>0</v>
      </c>
      <c r="BJ243" s="40" t="s">
        <v>136</v>
      </c>
      <c r="BK243" s="119">
        <f>ROUND($L$243*$K$243,3)</f>
        <v>0</v>
      </c>
      <c r="BL243" s="40" t="s">
        <v>187</v>
      </c>
      <c r="BM243" s="40" t="s">
        <v>476</v>
      </c>
    </row>
    <row r="244" spans="2:65" s="101" customFormat="1" ht="30.75" customHeight="1" x14ac:dyDescent="0.3">
      <c r="B244" s="100"/>
      <c r="C244" s="149"/>
      <c r="D244" s="150" t="s">
        <v>98</v>
      </c>
      <c r="E244" s="150"/>
      <c r="F244" s="150"/>
      <c r="G244" s="150"/>
      <c r="H244" s="150"/>
      <c r="I244" s="150"/>
      <c r="J244" s="150"/>
      <c r="K244" s="150"/>
      <c r="L244" s="150"/>
      <c r="M244" s="150"/>
      <c r="N244" s="168">
        <f>$BK$244</f>
        <v>0</v>
      </c>
      <c r="O244" s="168"/>
      <c r="P244" s="168"/>
      <c r="Q244" s="168"/>
      <c r="R244" s="103"/>
      <c r="T244" s="104"/>
      <c r="W244" s="105">
        <f>SUM($W$245:$W$249)</f>
        <v>3.7332800000000002</v>
      </c>
      <c r="Y244" s="105">
        <f>SUM($Y$245:$Y$249)</f>
        <v>0.23760000000000001</v>
      </c>
      <c r="AA244" s="106">
        <f>SUM($AA$245:$AA$249)</f>
        <v>0</v>
      </c>
      <c r="AR244" s="107" t="s">
        <v>136</v>
      </c>
      <c r="AT244" s="107" t="s">
        <v>129</v>
      </c>
      <c r="AU244" s="107" t="s">
        <v>130</v>
      </c>
      <c r="AY244" s="107" t="s">
        <v>131</v>
      </c>
      <c r="BK244" s="108">
        <f>SUM($BK$245:$BK$249)</f>
        <v>0</v>
      </c>
    </row>
    <row r="245" spans="2:65" s="40" customFormat="1" ht="27" customHeight="1" x14ac:dyDescent="0.25">
      <c r="B245" s="41"/>
      <c r="C245" s="141" t="s">
        <v>477</v>
      </c>
      <c r="D245" s="141" t="s">
        <v>132</v>
      </c>
      <c r="E245" s="142" t="s">
        <v>478</v>
      </c>
      <c r="F245" s="165" t="s">
        <v>479</v>
      </c>
      <c r="G245" s="165"/>
      <c r="H245" s="165"/>
      <c r="I245" s="165"/>
      <c r="J245" s="143" t="s">
        <v>5</v>
      </c>
      <c r="K245" s="144">
        <v>8</v>
      </c>
      <c r="L245" s="166"/>
      <c r="M245" s="166"/>
      <c r="N245" s="166">
        <f>ROUND($L$245*$K$245,2)</f>
        <v>0</v>
      </c>
      <c r="O245" s="166"/>
      <c r="P245" s="166"/>
      <c r="Q245" s="166"/>
      <c r="R245" s="43"/>
      <c r="T245" s="114"/>
      <c r="U245" s="115" t="s">
        <v>64</v>
      </c>
      <c r="V245" s="116">
        <v>0.46666000000000002</v>
      </c>
      <c r="W245" s="116">
        <f>$V$245*$K$245</f>
        <v>3.7332800000000002</v>
      </c>
      <c r="X245" s="116">
        <v>2.0000000000000002E-5</v>
      </c>
      <c r="Y245" s="116">
        <f>$X$245*$K$245</f>
        <v>1.6000000000000001E-4</v>
      </c>
      <c r="Z245" s="116">
        <v>0</v>
      </c>
      <c r="AA245" s="117">
        <f>$Z$245*$K$245</f>
        <v>0</v>
      </c>
      <c r="AR245" s="40" t="s">
        <v>187</v>
      </c>
      <c r="AT245" s="40" t="s">
        <v>132</v>
      </c>
      <c r="AU245" s="40" t="s">
        <v>136</v>
      </c>
      <c r="AY245" s="40" t="s">
        <v>131</v>
      </c>
      <c r="BE245" s="118">
        <f>IF($U$245="základná",$N$245,0)</f>
        <v>0</v>
      </c>
      <c r="BF245" s="118">
        <f>IF($U$245="znížená",$N$245,0)</f>
        <v>0</v>
      </c>
      <c r="BG245" s="118">
        <f>IF($U$245="zákl. prenesená",$N$245,0)</f>
        <v>0</v>
      </c>
      <c r="BH245" s="118">
        <f>IF($U$245="zníž. prenesená",$N$245,0)</f>
        <v>0</v>
      </c>
      <c r="BI245" s="118">
        <f>IF($U$245="nulová",$N$245,0)</f>
        <v>0</v>
      </c>
      <c r="BJ245" s="40" t="s">
        <v>136</v>
      </c>
      <c r="BK245" s="119">
        <f>ROUND($L$245*$K$245,3)</f>
        <v>0</v>
      </c>
      <c r="BL245" s="40" t="s">
        <v>187</v>
      </c>
      <c r="BM245" s="40" t="s">
        <v>480</v>
      </c>
    </row>
    <row r="246" spans="2:65" s="40" customFormat="1" ht="39" customHeight="1" x14ac:dyDescent="0.25">
      <c r="B246" s="41"/>
      <c r="C246" s="145" t="s">
        <v>481</v>
      </c>
      <c r="D246" s="145" t="s">
        <v>183</v>
      </c>
      <c r="E246" s="146" t="s">
        <v>482</v>
      </c>
      <c r="F246" s="163" t="s">
        <v>991</v>
      </c>
      <c r="G246" s="163"/>
      <c r="H246" s="163"/>
      <c r="I246" s="163"/>
      <c r="J246" s="147" t="s">
        <v>5</v>
      </c>
      <c r="K246" s="148">
        <v>8</v>
      </c>
      <c r="L246" s="164"/>
      <c r="M246" s="164"/>
      <c r="N246" s="164">
        <f>ROUND($L$246*$K$246,2)</f>
        <v>0</v>
      </c>
      <c r="O246" s="164"/>
      <c r="P246" s="164"/>
      <c r="Q246" s="164"/>
      <c r="R246" s="43"/>
      <c r="T246" s="114"/>
      <c r="U246" s="115" t="s">
        <v>64</v>
      </c>
      <c r="V246" s="116">
        <v>0</v>
      </c>
      <c r="W246" s="116">
        <f>$V$246*$K$246</f>
        <v>0</v>
      </c>
      <c r="X246" s="116">
        <v>2.9680000000000002E-2</v>
      </c>
      <c r="Y246" s="116">
        <f>$X$246*$K$246</f>
        <v>0.23744000000000001</v>
      </c>
      <c r="Z246" s="116">
        <v>0</v>
      </c>
      <c r="AA246" s="117">
        <f>$Z$246*$K$246</f>
        <v>0</v>
      </c>
      <c r="AR246" s="40" t="s">
        <v>250</v>
      </c>
      <c r="AT246" s="40" t="s">
        <v>183</v>
      </c>
      <c r="AU246" s="40" t="s">
        <v>136</v>
      </c>
      <c r="AY246" s="40" t="s">
        <v>131</v>
      </c>
      <c r="BE246" s="118">
        <f>IF($U$246="základná",$N$246,0)</f>
        <v>0</v>
      </c>
      <c r="BF246" s="118">
        <f>IF($U$246="znížená",$N$246,0)</f>
        <v>0</v>
      </c>
      <c r="BG246" s="118">
        <f>IF($U$246="zákl. prenesená",$N$246,0)</f>
        <v>0</v>
      </c>
      <c r="BH246" s="118">
        <f>IF($U$246="zníž. prenesená",$N$246,0)</f>
        <v>0</v>
      </c>
      <c r="BI246" s="118">
        <f>IF($U$246="nulová",$N$246,0)</f>
        <v>0</v>
      </c>
      <c r="BJ246" s="40" t="s">
        <v>136</v>
      </c>
      <c r="BK246" s="119">
        <f>ROUND($L$246*$K$246,3)</f>
        <v>0</v>
      </c>
      <c r="BL246" s="40" t="s">
        <v>187</v>
      </c>
      <c r="BM246" s="40" t="s">
        <v>483</v>
      </c>
    </row>
    <row r="247" spans="2:65" s="40" customFormat="1" ht="27" customHeight="1" x14ac:dyDescent="0.25">
      <c r="B247" s="41"/>
      <c r="C247" s="141" t="s">
        <v>484</v>
      </c>
      <c r="D247" s="141" t="s">
        <v>132</v>
      </c>
      <c r="E247" s="142" t="s">
        <v>485</v>
      </c>
      <c r="F247" s="165" t="s">
        <v>486</v>
      </c>
      <c r="G247" s="165"/>
      <c r="H247" s="165"/>
      <c r="I247" s="165"/>
      <c r="J247" s="143" t="s">
        <v>5</v>
      </c>
      <c r="K247" s="144">
        <v>0</v>
      </c>
      <c r="L247" s="166"/>
      <c r="M247" s="166"/>
      <c r="N247" s="166">
        <f>ROUND($L$247*$K$247,2)</f>
        <v>0</v>
      </c>
      <c r="O247" s="166"/>
      <c r="P247" s="166"/>
      <c r="Q247" s="166"/>
      <c r="R247" s="43"/>
      <c r="T247" s="114"/>
      <c r="U247" s="115" t="s">
        <v>64</v>
      </c>
      <c r="V247" s="116">
        <v>0.58660000000000001</v>
      </c>
      <c r="W247" s="116">
        <f>$V$247*$K$247</f>
        <v>0</v>
      </c>
      <c r="X247" s="116">
        <v>2.0000000000000002E-5</v>
      </c>
      <c r="Y247" s="116">
        <f>$X$247*$K$247</f>
        <v>0</v>
      </c>
      <c r="Z247" s="116">
        <v>0</v>
      </c>
      <c r="AA247" s="117">
        <f>$Z$247*$K$247</f>
        <v>0</v>
      </c>
      <c r="AR247" s="40" t="s">
        <v>187</v>
      </c>
      <c r="AT247" s="40" t="s">
        <v>132</v>
      </c>
      <c r="AU247" s="40" t="s">
        <v>136</v>
      </c>
      <c r="AY247" s="40" t="s">
        <v>131</v>
      </c>
      <c r="BE247" s="118">
        <f>IF($U$247="základná",$N$247,0)</f>
        <v>0</v>
      </c>
      <c r="BF247" s="118">
        <f>IF($U$247="znížená",$N$247,0)</f>
        <v>0</v>
      </c>
      <c r="BG247" s="118">
        <f>IF($U$247="zákl. prenesená",$N$247,0)</f>
        <v>0</v>
      </c>
      <c r="BH247" s="118">
        <f>IF($U$247="zníž. prenesená",$N$247,0)</f>
        <v>0</v>
      </c>
      <c r="BI247" s="118">
        <f>IF($U$247="nulová",$N$247,0)</f>
        <v>0</v>
      </c>
      <c r="BJ247" s="40" t="s">
        <v>136</v>
      </c>
      <c r="BK247" s="119">
        <f>ROUND($L$247*$K$247,3)</f>
        <v>0</v>
      </c>
      <c r="BL247" s="40" t="s">
        <v>187</v>
      </c>
      <c r="BM247" s="40" t="s">
        <v>487</v>
      </c>
    </row>
    <row r="248" spans="2:65" s="40" customFormat="1" ht="27" customHeight="1" x14ac:dyDescent="0.25">
      <c r="B248" s="41"/>
      <c r="C248" s="145" t="s">
        <v>488</v>
      </c>
      <c r="D248" s="145" t="s">
        <v>183</v>
      </c>
      <c r="E248" s="146" t="s">
        <v>489</v>
      </c>
      <c r="F248" s="163" t="s">
        <v>992</v>
      </c>
      <c r="G248" s="163"/>
      <c r="H248" s="163"/>
      <c r="I248" s="163"/>
      <c r="J248" s="147" t="s">
        <v>5</v>
      </c>
      <c r="K248" s="148">
        <v>0</v>
      </c>
      <c r="L248" s="164"/>
      <c r="M248" s="164"/>
      <c r="N248" s="164">
        <f>ROUND($L$248*$K$248,2)</f>
        <v>0</v>
      </c>
      <c r="O248" s="164"/>
      <c r="P248" s="164"/>
      <c r="Q248" s="164"/>
      <c r="R248" s="43"/>
      <c r="T248" s="114"/>
      <c r="U248" s="115" t="s">
        <v>64</v>
      </c>
      <c r="V248" s="116">
        <v>0</v>
      </c>
      <c r="W248" s="116">
        <f>$V$248*$K$248</f>
        <v>0</v>
      </c>
      <c r="X248" s="116">
        <v>1.0999999999999999E-2</v>
      </c>
      <c r="Y248" s="116">
        <f>$X$248*$K$248</f>
        <v>0</v>
      </c>
      <c r="Z248" s="116">
        <v>0</v>
      </c>
      <c r="AA248" s="117">
        <f>$Z$248*$K$248</f>
        <v>0</v>
      </c>
      <c r="AR248" s="40" t="s">
        <v>250</v>
      </c>
      <c r="AT248" s="40" t="s">
        <v>183</v>
      </c>
      <c r="AU248" s="40" t="s">
        <v>136</v>
      </c>
      <c r="AY248" s="40" t="s">
        <v>131</v>
      </c>
      <c r="BE248" s="118">
        <f>IF($U$248="základná",$N$248,0)</f>
        <v>0</v>
      </c>
      <c r="BF248" s="118">
        <f>IF($U$248="znížená",$N$248,0)</f>
        <v>0</v>
      </c>
      <c r="BG248" s="118">
        <f>IF($U$248="zákl. prenesená",$N$248,0)</f>
        <v>0</v>
      </c>
      <c r="BH248" s="118">
        <f>IF($U$248="zníž. prenesená",$N$248,0)</f>
        <v>0</v>
      </c>
      <c r="BI248" s="118">
        <f>IF($U$248="nulová",$N$248,0)</f>
        <v>0</v>
      </c>
      <c r="BJ248" s="40" t="s">
        <v>136</v>
      </c>
      <c r="BK248" s="119">
        <f>ROUND($L$248*$K$248,3)</f>
        <v>0</v>
      </c>
      <c r="BL248" s="40" t="s">
        <v>187</v>
      </c>
      <c r="BM248" s="40" t="s">
        <v>490</v>
      </c>
    </row>
    <row r="249" spans="2:65" s="40" customFormat="1" ht="27" customHeight="1" x14ac:dyDescent="0.25">
      <c r="B249" s="41"/>
      <c r="C249" s="141" t="s">
        <v>491</v>
      </c>
      <c r="D249" s="141" t="s">
        <v>132</v>
      </c>
      <c r="E249" s="142" t="s">
        <v>492</v>
      </c>
      <c r="F249" s="165" t="s">
        <v>493</v>
      </c>
      <c r="G249" s="165"/>
      <c r="H249" s="165"/>
      <c r="I249" s="165"/>
      <c r="J249" s="143" t="s">
        <v>4</v>
      </c>
      <c r="K249" s="144">
        <v>10.063000000000001</v>
      </c>
      <c r="L249" s="166"/>
      <c r="M249" s="166"/>
      <c r="N249" s="166">
        <f>ROUND($L$249*$K$249,2)</f>
        <v>0</v>
      </c>
      <c r="O249" s="166"/>
      <c r="P249" s="166"/>
      <c r="Q249" s="166"/>
      <c r="R249" s="43"/>
      <c r="T249" s="114"/>
      <c r="U249" s="115" t="s">
        <v>64</v>
      </c>
      <c r="V249" s="116">
        <v>0</v>
      </c>
      <c r="W249" s="116">
        <f>$V$249*$K$249</f>
        <v>0</v>
      </c>
      <c r="X249" s="116">
        <v>0</v>
      </c>
      <c r="Y249" s="116">
        <f>$X$249*$K$249</f>
        <v>0</v>
      </c>
      <c r="Z249" s="116">
        <v>0</v>
      </c>
      <c r="AA249" s="117">
        <f>$Z$249*$K$249</f>
        <v>0</v>
      </c>
      <c r="AR249" s="40" t="s">
        <v>187</v>
      </c>
      <c r="AT249" s="40" t="s">
        <v>132</v>
      </c>
      <c r="AU249" s="40" t="s">
        <v>136</v>
      </c>
      <c r="AY249" s="40" t="s">
        <v>131</v>
      </c>
      <c r="BE249" s="118">
        <f>IF($U$249="základná",$N$249,0)</f>
        <v>0</v>
      </c>
      <c r="BF249" s="118">
        <f>IF($U$249="znížená",$N$249,0)</f>
        <v>0</v>
      </c>
      <c r="BG249" s="118">
        <f>IF($U$249="zákl. prenesená",$N$249,0)</f>
        <v>0</v>
      </c>
      <c r="BH249" s="118">
        <f>IF($U$249="zníž. prenesená",$N$249,0)</f>
        <v>0</v>
      </c>
      <c r="BI249" s="118">
        <f>IF($U$249="nulová",$N$249,0)</f>
        <v>0</v>
      </c>
      <c r="BJ249" s="40" t="s">
        <v>136</v>
      </c>
      <c r="BK249" s="119">
        <f>ROUND($L$249*$K$249,3)</f>
        <v>0</v>
      </c>
      <c r="BL249" s="40" t="s">
        <v>187</v>
      </c>
      <c r="BM249" s="40" t="s">
        <v>494</v>
      </c>
    </row>
    <row r="250" spans="2:65" s="101" customFormat="1" ht="30.75" customHeight="1" x14ac:dyDescent="0.3">
      <c r="B250" s="100"/>
      <c r="C250" s="149"/>
      <c r="D250" s="150" t="s">
        <v>99</v>
      </c>
      <c r="E250" s="150"/>
      <c r="F250" s="150"/>
      <c r="G250" s="150"/>
      <c r="H250" s="150"/>
      <c r="I250" s="150"/>
      <c r="J250" s="150"/>
      <c r="K250" s="150"/>
      <c r="L250" s="150"/>
      <c r="M250" s="150"/>
      <c r="N250" s="168">
        <f>$BK$250</f>
        <v>0</v>
      </c>
      <c r="O250" s="168"/>
      <c r="P250" s="168"/>
      <c r="Q250" s="168"/>
      <c r="R250" s="103"/>
      <c r="T250" s="104"/>
      <c r="W250" s="105">
        <f>SUM($W$251:$W$255)</f>
        <v>72.754764000000009</v>
      </c>
      <c r="Y250" s="105">
        <f>SUM($Y$251:$Y$255)</f>
        <v>4.2815010000000004</v>
      </c>
      <c r="AA250" s="106">
        <f>SUM($AA$251:$AA$255)</f>
        <v>0</v>
      </c>
      <c r="AR250" s="107" t="s">
        <v>136</v>
      </c>
      <c r="AT250" s="107" t="s">
        <v>129</v>
      </c>
      <c r="AU250" s="107" t="s">
        <v>130</v>
      </c>
      <c r="AY250" s="107" t="s">
        <v>131</v>
      </c>
      <c r="BK250" s="108">
        <f>SUM($BK$251:$BK$255)</f>
        <v>0</v>
      </c>
    </row>
    <row r="251" spans="2:65" s="40" customFormat="1" ht="27" customHeight="1" x14ac:dyDescent="0.25">
      <c r="B251" s="41"/>
      <c r="C251" s="141" t="s">
        <v>495</v>
      </c>
      <c r="D251" s="141" t="s">
        <v>132</v>
      </c>
      <c r="E251" s="142" t="s">
        <v>496</v>
      </c>
      <c r="F251" s="165" t="s">
        <v>497</v>
      </c>
      <c r="G251" s="165"/>
      <c r="H251" s="165"/>
      <c r="I251" s="165"/>
      <c r="J251" s="143" t="s">
        <v>1</v>
      </c>
      <c r="K251" s="144">
        <v>273.36</v>
      </c>
      <c r="L251" s="166"/>
      <c r="M251" s="166"/>
      <c r="N251" s="166">
        <f>ROUND($L$251*$K$251,2)</f>
        <v>0</v>
      </c>
      <c r="O251" s="166"/>
      <c r="P251" s="166"/>
      <c r="Q251" s="166"/>
      <c r="R251" s="43"/>
      <c r="T251" s="114"/>
      <c r="U251" s="115" t="s">
        <v>64</v>
      </c>
      <c r="V251" s="116">
        <v>0.26500000000000001</v>
      </c>
      <c r="W251" s="116">
        <f>$V$251*$K$251</f>
        <v>72.440400000000011</v>
      </c>
      <c r="X251" s="116">
        <v>0</v>
      </c>
      <c r="Y251" s="116">
        <f>$X$251*$K$251</f>
        <v>0</v>
      </c>
      <c r="Z251" s="116">
        <v>0</v>
      </c>
      <c r="AA251" s="117">
        <f>$Z$251*$K$251</f>
        <v>0</v>
      </c>
      <c r="AR251" s="40" t="s">
        <v>187</v>
      </c>
      <c r="AT251" s="40" t="s">
        <v>132</v>
      </c>
      <c r="AU251" s="40" t="s">
        <v>136</v>
      </c>
      <c r="AY251" s="40" t="s">
        <v>131</v>
      </c>
      <c r="BE251" s="118">
        <f>IF($U$251="základná",$N$251,0)</f>
        <v>0</v>
      </c>
      <c r="BF251" s="118">
        <f>IF($U$251="znížená",$N$251,0)</f>
        <v>0</v>
      </c>
      <c r="BG251" s="118">
        <f>IF($U$251="zákl. prenesená",$N$251,0)</f>
        <v>0</v>
      </c>
      <c r="BH251" s="118">
        <f>IF($U$251="zníž. prenesená",$N$251,0)</f>
        <v>0</v>
      </c>
      <c r="BI251" s="118">
        <f>IF($U$251="nulová",$N$251,0)</f>
        <v>0</v>
      </c>
      <c r="BJ251" s="40" t="s">
        <v>136</v>
      </c>
      <c r="BK251" s="119">
        <f>ROUND($L$251*$K$251,3)</f>
        <v>0</v>
      </c>
      <c r="BL251" s="40" t="s">
        <v>187</v>
      </c>
      <c r="BM251" s="40" t="s">
        <v>498</v>
      </c>
    </row>
    <row r="252" spans="2:65" s="40" customFormat="1" ht="27" customHeight="1" x14ac:dyDescent="0.25">
      <c r="B252" s="41"/>
      <c r="C252" s="145" t="s">
        <v>499</v>
      </c>
      <c r="D252" s="145" t="s">
        <v>183</v>
      </c>
      <c r="E252" s="146" t="s">
        <v>500</v>
      </c>
      <c r="F252" s="163" t="s">
        <v>501</v>
      </c>
      <c r="G252" s="163"/>
      <c r="H252" s="163"/>
      <c r="I252" s="163"/>
      <c r="J252" s="147" t="s">
        <v>1</v>
      </c>
      <c r="K252" s="148">
        <v>143.51400000000001</v>
      </c>
      <c r="L252" s="164"/>
      <c r="M252" s="164"/>
      <c r="N252" s="164">
        <f>ROUND($L$252*$K$252,2)</f>
        <v>0</v>
      </c>
      <c r="O252" s="164"/>
      <c r="P252" s="164"/>
      <c r="Q252" s="164"/>
      <c r="R252" s="43"/>
      <c r="T252" s="114"/>
      <c r="U252" s="115" t="s">
        <v>64</v>
      </c>
      <c r="V252" s="116">
        <v>0</v>
      </c>
      <c r="W252" s="116">
        <f>$V$252*$K$252</f>
        <v>0</v>
      </c>
      <c r="X252" s="116">
        <v>1.4500000000000001E-2</v>
      </c>
      <c r="Y252" s="116">
        <f>$X$252*$K$252</f>
        <v>2.0809530000000001</v>
      </c>
      <c r="Z252" s="116">
        <v>0</v>
      </c>
      <c r="AA252" s="117">
        <f>$Z$252*$K$252</f>
        <v>0</v>
      </c>
      <c r="AR252" s="40" t="s">
        <v>250</v>
      </c>
      <c r="AT252" s="40" t="s">
        <v>183</v>
      </c>
      <c r="AU252" s="40" t="s">
        <v>136</v>
      </c>
      <c r="AY252" s="40" t="s">
        <v>131</v>
      </c>
      <c r="BE252" s="118">
        <f>IF($U$252="základná",$N$252,0)</f>
        <v>0</v>
      </c>
      <c r="BF252" s="118">
        <f>IF($U$252="znížená",$N$252,0)</f>
        <v>0</v>
      </c>
      <c r="BG252" s="118">
        <f>IF($U$252="zákl. prenesená",$N$252,0)</f>
        <v>0</v>
      </c>
      <c r="BH252" s="118">
        <f>IF($U$252="zníž. prenesená",$N$252,0)</f>
        <v>0</v>
      </c>
      <c r="BI252" s="118">
        <f>IF($U$252="nulová",$N$252,0)</f>
        <v>0</v>
      </c>
      <c r="BJ252" s="40" t="s">
        <v>136</v>
      </c>
      <c r="BK252" s="119">
        <f>ROUND($L$252*$K$252,3)</f>
        <v>0</v>
      </c>
      <c r="BL252" s="40" t="s">
        <v>187</v>
      </c>
      <c r="BM252" s="40" t="s">
        <v>502</v>
      </c>
    </row>
    <row r="253" spans="2:65" s="40" customFormat="1" ht="27" customHeight="1" x14ac:dyDescent="0.25">
      <c r="B253" s="41"/>
      <c r="C253" s="145" t="s">
        <v>503</v>
      </c>
      <c r="D253" s="145" t="s">
        <v>183</v>
      </c>
      <c r="E253" s="146" t="s">
        <v>504</v>
      </c>
      <c r="F253" s="163" t="s">
        <v>505</v>
      </c>
      <c r="G253" s="163"/>
      <c r="H253" s="163"/>
      <c r="I253" s="163"/>
      <c r="J253" s="147" t="s">
        <v>1</v>
      </c>
      <c r="K253" s="148">
        <v>143.51400000000001</v>
      </c>
      <c r="L253" s="164"/>
      <c r="M253" s="164"/>
      <c r="N253" s="164">
        <f>ROUND($L$253*$K$253,2)</f>
        <v>0</v>
      </c>
      <c r="O253" s="164"/>
      <c r="P253" s="164"/>
      <c r="Q253" s="164"/>
      <c r="R253" s="43"/>
      <c r="T253" s="114"/>
      <c r="U253" s="115" t="s">
        <v>64</v>
      </c>
      <c r="V253" s="116">
        <v>0</v>
      </c>
      <c r="W253" s="116">
        <f>$V$253*$K$253</f>
        <v>0</v>
      </c>
      <c r="X253" s="116">
        <v>1.04E-2</v>
      </c>
      <c r="Y253" s="116">
        <f>$X$253*$K$253</f>
        <v>1.4925456000000001</v>
      </c>
      <c r="Z253" s="116">
        <v>0</v>
      </c>
      <c r="AA253" s="117">
        <f>$Z$253*$K$253</f>
        <v>0</v>
      </c>
      <c r="AR253" s="40" t="s">
        <v>250</v>
      </c>
      <c r="AT253" s="40" t="s">
        <v>183</v>
      </c>
      <c r="AU253" s="40" t="s">
        <v>136</v>
      </c>
      <c r="AY253" s="40" t="s">
        <v>131</v>
      </c>
      <c r="BE253" s="118">
        <f>IF($U$253="základná",$N$253,0)</f>
        <v>0</v>
      </c>
      <c r="BF253" s="118">
        <f>IF($U$253="znížená",$N$253,0)</f>
        <v>0</v>
      </c>
      <c r="BG253" s="118">
        <f>IF($U$253="zákl. prenesená",$N$253,0)</f>
        <v>0</v>
      </c>
      <c r="BH253" s="118">
        <f>IF($U$253="zníž. prenesená",$N$253,0)</f>
        <v>0</v>
      </c>
      <c r="BI253" s="118">
        <f>IF($U$253="nulová",$N$253,0)</f>
        <v>0</v>
      </c>
      <c r="BJ253" s="40" t="s">
        <v>136</v>
      </c>
      <c r="BK253" s="119">
        <f>ROUND($L$253*$K$253,3)</f>
        <v>0</v>
      </c>
      <c r="BL253" s="40" t="s">
        <v>187</v>
      </c>
      <c r="BM253" s="40" t="s">
        <v>506</v>
      </c>
    </row>
    <row r="254" spans="2:65" s="40" customFormat="1" ht="27" customHeight="1" x14ac:dyDescent="0.25">
      <c r="B254" s="41"/>
      <c r="C254" s="141" t="s">
        <v>507</v>
      </c>
      <c r="D254" s="141" t="s">
        <v>132</v>
      </c>
      <c r="E254" s="142" t="s">
        <v>508</v>
      </c>
      <c r="F254" s="165" t="s">
        <v>509</v>
      </c>
      <c r="G254" s="165"/>
      <c r="H254" s="165"/>
      <c r="I254" s="165"/>
      <c r="J254" s="143" t="s">
        <v>1</v>
      </c>
      <c r="K254" s="144">
        <v>273.36</v>
      </c>
      <c r="L254" s="166"/>
      <c r="M254" s="166"/>
      <c r="N254" s="166">
        <f>ROUND($L$254*$K$254,2)</f>
        <v>0</v>
      </c>
      <c r="O254" s="166"/>
      <c r="P254" s="166"/>
      <c r="Q254" s="166"/>
      <c r="R254" s="43"/>
      <c r="T254" s="114"/>
      <c r="U254" s="115" t="s">
        <v>64</v>
      </c>
      <c r="V254" s="116">
        <v>1.15E-3</v>
      </c>
      <c r="W254" s="116">
        <f>$V$254*$K$254</f>
        <v>0.31436400000000003</v>
      </c>
      <c r="X254" s="116">
        <v>2.5899999999999999E-3</v>
      </c>
      <c r="Y254" s="116">
        <f>$X$254*$K$254</f>
        <v>0.70800240000000003</v>
      </c>
      <c r="Z254" s="116">
        <v>0</v>
      </c>
      <c r="AA254" s="117">
        <f>$Z$254*$K$254</f>
        <v>0</v>
      </c>
      <c r="AR254" s="40" t="s">
        <v>187</v>
      </c>
      <c r="AT254" s="40" t="s">
        <v>132</v>
      </c>
      <c r="AU254" s="40" t="s">
        <v>136</v>
      </c>
      <c r="AY254" s="40" t="s">
        <v>131</v>
      </c>
      <c r="BE254" s="118">
        <f>IF($U$254="základná",$N$254,0)</f>
        <v>0</v>
      </c>
      <c r="BF254" s="118">
        <f>IF($U$254="znížená",$N$254,0)</f>
        <v>0</v>
      </c>
      <c r="BG254" s="118">
        <f>IF($U$254="zákl. prenesená",$N$254,0)</f>
        <v>0</v>
      </c>
      <c r="BH254" s="118">
        <f>IF($U$254="zníž. prenesená",$N$254,0)</f>
        <v>0</v>
      </c>
      <c r="BI254" s="118">
        <f>IF($U$254="nulová",$N$254,0)</f>
        <v>0</v>
      </c>
      <c r="BJ254" s="40" t="s">
        <v>136</v>
      </c>
      <c r="BK254" s="119">
        <f>ROUND($L$254*$K$254,3)</f>
        <v>0</v>
      </c>
      <c r="BL254" s="40" t="s">
        <v>187</v>
      </c>
      <c r="BM254" s="40" t="s">
        <v>510</v>
      </c>
    </row>
    <row r="255" spans="2:65" s="40" customFormat="1" ht="27" customHeight="1" x14ac:dyDescent="0.25">
      <c r="B255" s="41"/>
      <c r="C255" s="141" t="s">
        <v>511</v>
      </c>
      <c r="D255" s="141" t="s">
        <v>132</v>
      </c>
      <c r="E255" s="142" t="s">
        <v>512</v>
      </c>
      <c r="F255" s="165" t="s">
        <v>513</v>
      </c>
      <c r="G255" s="165"/>
      <c r="H255" s="165"/>
      <c r="I255" s="165"/>
      <c r="J255" s="143" t="s">
        <v>4</v>
      </c>
      <c r="K255" s="144">
        <v>39.173999999999999</v>
      </c>
      <c r="L255" s="166"/>
      <c r="M255" s="166"/>
      <c r="N255" s="166">
        <f>ROUND($L$255*$K$255,2)</f>
        <v>0</v>
      </c>
      <c r="O255" s="166"/>
      <c r="P255" s="166"/>
      <c r="Q255" s="166"/>
      <c r="R255" s="43"/>
      <c r="T255" s="114"/>
      <c r="U255" s="115" t="s">
        <v>64</v>
      </c>
      <c r="V255" s="116">
        <v>0</v>
      </c>
      <c r="W255" s="116">
        <f>$V$255*$K$255</f>
        <v>0</v>
      </c>
      <c r="X255" s="116">
        <v>0</v>
      </c>
      <c r="Y255" s="116">
        <f>$X$255*$K$255</f>
        <v>0</v>
      </c>
      <c r="Z255" s="116">
        <v>0</v>
      </c>
      <c r="AA255" s="117">
        <f>$Z$255*$K$255</f>
        <v>0</v>
      </c>
      <c r="AR255" s="40" t="s">
        <v>187</v>
      </c>
      <c r="AT255" s="40" t="s">
        <v>132</v>
      </c>
      <c r="AU255" s="40" t="s">
        <v>136</v>
      </c>
      <c r="AY255" s="40" t="s">
        <v>131</v>
      </c>
      <c r="BE255" s="118">
        <f>IF($U$255="základná",$N$255,0)</f>
        <v>0</v>
      </c>
      <c r="BF255" s="118">
        <f>IF($U$255="znížená",$N$255,0)</f>
        <v>0</v>
      </c>
      <c r="BG255" s="118">
        <f>IF($U$255="zákl. prenesená",$N$255,0)</f>
        <v>0</v>
      </c>
      <c r="BH255" s="118">
        <f>IF($U$255="zníž. prenesená",$N$255,0)</f>
        <v>0</v>
      </c>
      <c r="BI255" s="118">
        <f>IF($U$255="nulová",$N$255,0)</f>
        <v>0</v>
      </c>
      <c r="BJ255" s="40" t="s">
        <v>136</v>
      </c>
      <c r="BK255" s="119">
        <f>ROUND($L$255*$K$255,3)</f>
        <v>0</v>
      </c>
      <c r="BL255" s="40" t="s">
        <v>187</v>
      </c>
      <c r="BM255" s="40" t="s">
        <v>514</v>
      </c>
    </row>
    <row r="256" spans="2:65" s="101" customFormat="1" ht="30.75" customHeight="1" x14ac:dyDescent="0.3">
      <c r="B256" s="100"/>
      <c r="C256" s="149"/>
      <c r="D256" s="150" t="s">
        <v>100</v>
      </c>
      <c r="E256" s="150"/>
      <c r="F256" s="150"/>
      <c r="G256" s="150"/>
      <c r="H256" s="150"/>
      <c r="I256" s="150"/>
      <c r="J256" s="150"/>
      <c r="K256" s="150"/>
      <c r="L256" s="150"/>
      <c r="M256" s="150"/>
      <c r="N256" s="168">
        <f>$BK$256</f>
        <v>0</v>
      </c>
      <c r="O256" s="168"/>
      <c r="P256" s="168"/>
      <c r="Q256" s="168"/>
      <c r="R256" s="103"/>
      <c r="T256" s="104"/>
      <c r="W256" s="105">
        <f>SUM($W$257:$W$269)</f>
        <v>382.79341889000005</v>
      </c>
      <c r="Y256" s="105">
        <f>SUM($Y$257:$Y$269)</f>
        <v>11.929488579999999</v>
      </c>
      <c r="AA256" s="106">
        <f>SUM($AA$257:$AA$269)</f>
        <v>0</v>
      </c>
      <c r="AR256" s="107" t="s">
        <v>136</v>
      </c>
      <c r="AT256" s="107" t="s">
        <v>129</v>
      </c>
      <c r="AU256" s="107" t="s">
        <v>130</v>
      </c>
      <c r="AY256" s="107" t="s">
        <v>131</v>
      </c>
      <c r="BK256" s="108">
        <f>SUM($BK$257:$BK$269)</f>
        <v>0</v>
      </c>
    </row>
    <row r="257" spans="2:65" s="40" customFormat="1" ht="27" customHeight="1" x14ac:dyDescent="0.25">
      <c r="B257" s="41"/>
      <c r="C257" s="141" t="s">
        <v>515</v>
      </c>
      <c r="D257" s="141" t="s">
        <v>132</v>
      </c>
      <c r="E257" s="142" t="s">
        <v>516</v>
      </c>
      <c r="F257" s="165" t="s">
        <v>993</v>
      </c>
      <c r="G257" s="165"/>
      <c r="H257" s="165"/>
      <c r="I257" s="165"/>
      <c r="J257" s="143" t="s">
        <v>1</v>
      </c>
      <c r="K257" s="144">
        <v>0</v>
      </c>
      <c r="L257" s="166"/>
      <c r="M257" s="166"/>
      <c r="N257" s="166">
        <f>ROUND($L$257*$K$257,2)</f>
        <v>0</v>
      </c>
      <c r="O257" s="166"/>
      <c r="P257" s="166"/>
      <c r="Q257" s="166"/>
      <c r="R257" s="43"/>
      <c r="T257" s="114"/>
      <c r="U257" s="115" t="s">
        <v>64</v>
      </c>
      <c r="V257" s="116">
        <v>1.03</v>
      </c>
      <c r="W257" s="116">
        <f>$V$257*$K$257</f>
        <v>0</v>
      </c>
      <c r="X257" s="116">
        <v>6.0920000000000002E-2</v>
      </c>
      <c r="Y257" s="116">
        <f>$X$257*$K$257</f>
        <v>0</v>
      </c>
      <c r="Z257" s="116">
        <v>0</v>
      </c>
      <c r="AA257" s="117">
        <f>$Z$257*$K$257</f>
        <v>0</v>
      </c>
      <c r="AR257" s="40" t="s">
        <v>187</v>
      </c>
      <c r="AT257" s="40" t="s">
        <v>132</v>
      </c>
      <c r="AU257" s="40" t="s">
        <v>136</v>
      </c>
      <c r="AY257" s="40" t="s">
        <v>131</v>
      </c>
      <c r="BE257" s="118">
        <f>IF($U$257="základná",$N$257,0)</f>
        <v>0</v>
      </c>
      <c r="BF257" s="118">
        <f>IF($U$257="znížená",$N$257,0)</f>
        <v>0</v>
      </c>
      <c r="BG257" s="118">
        <f>IF($U$257="zákl. prenesená",$N$257,0)</f>
        <v>0</v>
      </c>
      <c r="BH257" s="118">
        <f>IF($U$257="zníž. prenesená",$N$257,0)</f>
        <v>0</v>
      </c>
      <c r="BI257" s="118">
        <f>IF($U$257="nulová",$N$257,0)</f>
        <v>0</v>
      </c>
      <c r="BJ257" s="40" t="s">
        <v>136</v>
      </c>
      <c r="BK257" s="119">
        <f>ROUND($L$257*$K$257,3)</f>
        <v>0</v>
      </c>
      <c r="BL257" s="40" t="s">
        <v>187</v>
      </c>
      <c r="BM257" s="40" t="s">
        <v>517</v>
      </c>
    </row>
    <row r="258" spans="2:65" s="40" customFormat="1" ht="39" customHeight="1" x14ac:dyDescent="0.25">
      <c r="B258" s="41"/>
      <c r="C258" s="141" t="s">
        <v>518</v>
      </c>
      <c r="D258" s="141" t="s">
        <v>132</v>
      </c>
      <c r="E258" s="142" t="s">
        <v>519</v>
      </c>
      <c r="F258" s="165" t="s">
        <v>994</v>
      </c>
      <c r="G258" s="165"/>
      <c r="H258" s="165"/>
      <c r="I258" s="165"/>
      <c r="J258" s="143" t="s">
        <v>1</v>
      </c>
      <c r="K258" s="144">
        <v>131.95500000000001</v>
      </c>
      <c r="L258" s="166"/>
      <c r="M258" s="166"/>
      <c r="N258" s="166">
        <f>ROUND($L$258*$K$258,2)</f>
        <v>0</v>
      </c>
      <c r="O258" s="166"/>
      <c r="P258" s="166"/>
      <c r="Q258" s="166"/>
      <c r="R258" s="43"/>
      <c r="T258" s="114"/>
      <c r="U258" s="115" t="s">
        <v>64</v>
      </c>
      <c r="V258" s="116">
        <v>1.5876600000000001</v>
      </c>
      <c r="W258" s="116">
        <f>$V$258*$K$258</f>
        <v>209.49967530000004</v>
      </c>
      <c r="X258" s="116">
        <v>6.762E-2</v>
      </c>
      <c r="Y258" s="116">
        <f>$X$258*$K$258</f>
        <v>8.9227971000000004</v>
      </c>
      <c r="Z258" s="116">
        <v>0</v>
      </c>
      <c r="AA258" s="117">
        <f>$Z$258*$K$258</f>
        <v>0</v>
      </c>
      <c r="AR258" s="40" t="s">
        <v>187</v>
      </c>
      <c r="AT258" s="40" t="s">
        <v>132</v>
      </c>
      <c r="AU258" s="40" t="s">
        <v>136</v>
      </c>
      <c r="AY258" s="40" t="s">
        <v>131</v>
      </c>
      <c r="BE258" s="118">
        <f>IF($U$258="základná",$N$258,0)</f>
        <v>0</v>
      </c>
      <c r="BF258" s="118">
        <f>IF($U$258="znížená",$N$258,0)</f>
        <v>0</v>
      </c>
      <c r="BG258" s="118">
        <f>IF($U$258="zákl. prenesená",$N$258,0)</f>
        <v>0</v>
      </c>
      <c r="BH258" s="118">
        <f>IF($U$258="zníž. prenesená",$N$258,0)</f>
        <v>0</v>
      </c>
      <c r="BI258" s="118">
        <f>IF($U$258="nulová",$N$258,0)</f>
        <v>0</v>
      </c>
      <c r="BJ258" s="40" t="s">
        <v>136</v>
      </c>
      <c r="BK258" s="119">
        <f>ROUND($L$258*$K$258,3)</f>
        <v>0</v>
      </c>
      <c r="BL258" s="40" t="s">
        <v>187</v>
      </c>
      <c r="BM258" s="40" t="s">
        <v>520</v>
      </c>
    </row>
    <row r="259" spans="2:65" s="40" customFormat="1" ht="39" customHeight="1" x14ac:dyDescent="0.25">
      <c r="B259" s="41"/>
      <c r="C259" s="141" t="s">
        <v>521</v>
      </c>
      <c r="D259" s="141" t="s">
        <v>132</v>
      </c>
      <c r="E259" s="142" t="s">
        <v>522</v>
      </c>
      <c r="F259" s="165" t="s">
        <v>995</v>
      </c>
      <c r="G259" s="165"/>
      <c r="H259" s="165"/>
      <c r="I259" s="165"/>
      <c r="J259" s="143" t="s">
        <v>1</v>
      </c>
      <c r="K259" s="144">
        <v>0</v>
      </c>
      <c r="L259" s="166"/>
      <c r="M259" s="166"/>
      <c r="N259" s="166">
        <f>ROUND($L$259*$K$259,2)</f>
        <v>0</v>
      </c>
      <c r="O259" s="166"/>
      <c r="P259" s="166"/>
      <c r="Q259" s="166"/>
      <c r="R259" s="43"/>
      <c r="T259" s="114"/>
      <c r="U259" s="115" t="s">
        <v>64</v>
      </c>
      <c r="V259" s="116">
        <v>0.87331000000000003</v>
      </c>
      <c r="W259" s="116">
        <f>$V$259*$K$259</f>
        <v>0</v>
      </c>
      <c r="X259" s="116">
        <v>2.232E-2</v>
      </c>
      <c r="Y259" s="116">
        <f>$X$259*$K$259</f>
        <v>0</v>
      </c>
      <c r="Z259" s="116">
        <v>0</v>
      </c>
      <c r="AA259" s="117">
        <f>$Z$259*$K$259</f>
        <v>0</v>
      </c>
      <c r="AR259" s="40" t="s">
        <v>187</v>
      </c>
      <c r="AT259" s="40" t="s">
        <v>132</v>
      </c>
      <c r="AU259" s="40" t="s">
        <v>136</v>
      </c>
      <c r="AY259" s="40" t="s">
        <v>131</v>
      </c>
      <c r="BE259" s="118">
        <f>IF($U$259="základná",$N$259,0)</f>
        <v>0</v>
      </c>
      <c r="BF259" s="118">
        <f>IF($U$259="znížená",$N$259,0)</f>
        <v>0</v>
      </c>
      <c r="BG259" s="118">
        <f>IF($U$259="zákl. prenesená",$N$259,0)</f>
        <v>0</v>
      </c>
      <c r="BH259" s="118">
        <f>IF($U$259="zníž. prenesená",$N$259,0)</f>
        <v>0</v>
      </c>
      <c r="BI259" s="118">
        <f>IF($U$259="nulová",$N$259,0)</f>
        <v>0</v>
      </c>
      <c r="BJ259" s="40" t="s">
        <v>136</v>
      </c>
      <c r="BK259" s="119">
        <f>ROUND($L$259*$K$259,3)</f>
        <v>0</v>
      </c>
      <c r="BL259" s="40" t="s">
        <v>187</v>
      </c>
      <c r="BM259" s="40" t="s">
        <v>523</v>
      </c>
    </row>
    <row r="260" spans="2:65" s="40" customFormat="1" ht="39" customHeight="1" x14ac:dyDescent="0.25">
      <c r="B260" s="41"/>
      <c r="C260" s="141" t="s">
        <v>524</v>
      </c>
      <c r="D260" s="141" t="s">
        <v>132</v>
      </c>
      <c r="E260" s="142" t="s">
        <v>525</v>
      </c>
      <c r="F260" s="165" t="s">
        <v>996</v>
      </c>
      <c r="G260" s="165"/>
      <c r="H260" s="165"/>
      <c r="I260" s="165"/>
      <c r="J260" s="143" t="s">
        <v>1</v>
      </c>
      <c r="K260" s="144">
        <v>136.80000000000001</v>
      </c>
      <c r="L260" s="166"/>
      <c r="M260" s="166"/>
      <c r="N260" s="166">
        <f>ROUND($L$260*$K$260,2)</f>
        <v>0</v>
      </c>
      <c r="O260" s="166"/>
      <c r="P260" s="166"/>
      <c r="Q260" s="166"/>
      <c r="R260" s="43"/>
      <c r="T260" s="114"/>
      <c r="U260" s="115" t="s">
        <v>64</v>
      </c>
      <c r="V260" s="116">
        <v>1.10415</v>
      </c>
      <c r="W260" s="116">
        <f>$V$260*$K$260</f>
        <v>151.04772</v>
      </c>
      <c r="X260" s="116">
        <v>2.053E-2</v>
      </c>
      <c r="Y260" s="116">
        <f>$X$260*$K$260</f>
        <v>2.8085040000000001</v>
      </c>
      <c r="Z260" s="116">
        <v>0</v>
      </c>
      <c r="AA260" s="117">
        <f>$Z$260*$K$260</f>
        <v>0</v>
      </c>
      <c r="AR260" s="40" t="s">
        <v>187</v>
      </c>
      <c r="AT260" s="40" t="s">
        <v>132</v>
      </c>
      <c r="AU260" s="40" t="s">
        <v>136</v>
      </c>
      <c r="AY260" s="40" t="s">
        <v>131</v>
      </c>
      <c r="BE260" s="118">
        <f>IF($U$260="základná",$N$260,0)</f>
        <v>0</v>
      </c>
      <c r="BF260" s="118">
        <f>IF($U$260="znížená",$N$260,0)</f>
        <v>0</v>
      </c>
      <c r="BG260" s="118">
        <f>IF($U$260="zákl. prenesená",$N$260,0)</f>
        <v>0</v>
      </c>
      <c r="BH260" s="118">
        <f>IF($U$260="zníž. prenesená",$N$260,0)</f>
        <v>0</v>
      </c>
      <c r="BI260" s="118">
        <f>IF($U$260="nulová",$N$260,0)</f>
        <v>0</v>
      </c>
      <c r="BJ260" s="40" t="s">
        <v>136</v>
      </c>
      <c r="BK260" s="119">
        <f>ROUND($L$260*$K$260,3)</f>
        <v>0</v>
      </c>
      <c r="BL260" s="40" t="s">
        <v>187</v>
      </c>
      <c r="BM260" s="40" t="s">
        <v>526</v>
      </c>
    </row>
    <row r="261" spans="2:65" s="40" customFormat="1" ht="39" customHeight="1" x14ac:dyDescent="0.25">
      <c r="B261" s="41"/>
      <c r="C261" s="141" t="s">
        <v>527</v>
      </c>
      <c r="D261" s="141" t="s">
        <v>132</v>
      </c>
      <c r="E261" s="142" t="s">
        <v>528</v>
      </c>
      <c r="F261" s="165" t="s">
        <v>997</v>
      </c>
      <c r="G261" s="165"/>
      <c r="H261" s="165"/>
      <c r="I261" s="165"/>
      <c r="J261" s="143" t="s">
        <v>1</v>
      </c>
      <c r="K261" s="144">
        <v>0</v>
      </c>
      <c r="L261" s="166"/>
      <c r="M261" s="166"/>
      <c r="N261" s="166">
        <f>ROUND($L$261*$K$261,2)</f>
        <v>0</v>
      </c>
      <c r="O261" s="166"/>
      <c r="P261" s="166"/>
      <c r="Q261" s="166"/>
      <c r="R261" s="43"/>
      <c r="T261" s="114"/>
      <c r="U261" s="115" t="s">
        <v>64</v>
      </c>
      <c r="V261" s="116">
        <v>1.1078600000000001</v>
      </c>
      <c r="W261" s="116">
        <f>$V$261*$K$261</f>
        <v>0</v>
      </c>
      <c r="X261" s="116">
        <v>2.1579999999999998E-2</v>
      </c>
      <c r="Y261" s="116">
        <f>$X$261*$K$261</f>
        <v>0</v>
      </c>
      <c r="Z261" s="116">
        <v>0</v>
      </c>
      <c r="AA261" s="117">
        <f>$Z$261*$K$261</f>
        <v>0</v>
      </c>
      <c r="AR261" s="40" t="s">
        <v>187</v>
      </c>
      <c r="AT261" s="40" t="s">
        <v>132</v>
      </c>
      <c r="AU261" s="40" t="s">
        <v>136</v>
      </c>
      <c r="AY261" s="40" t="s">
        <v>131</v>
      </c>
      <c r="BE261" s="118">
        <f>IF($U$261="základná",$N$261,0)</f>
        <v>0</v>
      </c>
      <c r="BF261" s="118">
        <f>IF($U$261="znížená",$N$261,0)</f>
        <v>0</v>
      </c>
      <c r="BG261" s="118">
        <f>IF($U$261="zákl. prenesená",$N$261,0)</f>
        <v>0</v>
      </c>
      <c r="BH261" s="118">
        <f>IF($U$261="zníž. prenesená",$N$261,0)</f>
        <v>0</v>
      </c>
      <c r="BI261" s="118">
        <f>IF($U$261="nulová",$N$261,0)</f>
        <v>0</v>
      </c>
      <c r="BJ261" s="40" t="s">
        <v>136</v>
      </c>
      <c r="BK261" s="119">
        <f>ROUND($L$261*$K$261,3)</f>
        <v>0</v>
      </c>
      <c r="BL261" s="40" t="s">
        <v>187</v>
      </c>
      <c r="BM261" s="40" t="s">
        <v>529</v>
      </c>
    </row>
    <row r="262" spans="2:65" s="40" customFormat="1" ht="27" customHeight="1" x14ac:dyDescent="0.25">
      <c r="B262" s="41"/>
      <c r="C262" s="141" t="s">
        <v>530</v>
      </c>
      <c r="D262" s="141" t="s">
        <v>132</v>
      </c>
      <c r="E262" s="142" t="s">
        <v>531</v>
      </c>
      <c r="F262" s="165" t="s">
        <v>998</v>
      </c>
      <c r="G262" s="165"/>
      <c r="H262" s="165"/>
      <c r="I262" s="165"/>
      <c r="J262" s="143" t="s">
        <v>1</v>
      </c>
      <c r="K262" s="144">
        <v>0</v>
      </c>
      <c r="L262" s="166"/>
      <c r="M262" s="166"/>
      <c r="N262" s="166">
        <f>ROUND($L$262*$K$262,2)</f>
        <v>0</v>
      </c>
      <c r="O262" s="166"/>
      <c r="P262" s="166"/>
      <c r="Q262" s="166"/>
      <c r="R262" s="43"/>
      <c r="T262" s="114"/>
      <c r="U262" s="115" t="s">
        <v>64</v>
      </c>
      <c r="V262" s="116">
        <v>0.18071000000000001</v>
      </c>
      <c r="W262" s="116">
        <f>$V$262*$K$262</f>
        <v>0</v>
      </c>
      <c r="X262" s="116">
        <v>1.9000000000000001E-4</v>
      </c>
      <c r="Y262" s="116">
        <f>$X$262*$K$262</f>
        <v>0</v>
      </c>
      <c r="Z262" s="116">
        <v>0</v>
      </c>
      <c r="AA262" s="117">
        <f>$Z$262*$K$262</f>
        <v>0</v>
      </c>
      <c r="AR262" s="40" t="s">
        <v>187</v>
      </c>
      <c r="AT262" s="40" t="s">
        <v>132</v>
      </c>
      <c r="AU262" s="40" t="s">
        <v>136</v>
      </c>
      <c r="AY262" s="40" t="s">
        <v>131</v>
      </c>
      <c r="BE262" s="118">
        <f>IF($U$262="základná",$N$262,0)</f>
        <v>0</v>
      </c>
      <c r="BF262" s="118">
        <f>IF($U$262="znížená",$N$262,0)</f>
        <v>0</v>
      </c>
      <c r="BG262" s="118">
        <f>IF($U$262="zákl. prenesená",$N$262,0)</f>
        <v>0</v>
      </c>
      <c r="BH262" s="118">
        <f>IF($U$262="zníž. prenesená",$N$262,0)</f>
        <v>0</v>
      </c>
      <c r="BI262" s="118">
        <f>IF($U$262="nulová",$N$262,0)</f>
        <v>0</v>
      </c>
      <c r="BJ262" s="40" t="s">
        <v>136</v>
      </c>
      <c r="BK262" s="119">
        <f>ROUND($L$262*$K$262,3)</f>
        <v>0</v>
      </c>
      <c r="BL262" s="40" t="s">
        <v>187</v>
      </c>
      <c r="BM262" s="40" t="s">
        <v>532</v>
      </c>
    </row>
    <row r="263" spans="2:65" s="40" customFormat="1" ht="27" customHeight="1" x14ac:dyDescent="0.25">
      <c r="B263" s="41"/>
      <c r="C263" s="145" t="s">
        <v>533</v>
      </c>
      <c r="D263" s="145" t="s">
        <v>183</v>
      </c>
      <c r="E263" s="146" t="s">
        <v>534</v>
      </c>
      <c r="F263" s="163" t="s">
        <v>999</v>
      </c>
      <c r="G263" s="163"/>
      <c r="H263" s="163"/>
      <c r="I263" s="163"/>
      <c r="J263" s="147" t="s">
        <v>1</v>
      </c>
      <c r="K263" s="148">
        <v>0</v>
      </c>
      <c r="L263" s="164"/>
      <c r="M263" s="164"/>
      <c r="N263" s="164">
        <f>ROUND($L$263*$K$263,2)</f>
        <v>0</v>
      </c>
      <c r="O263" s="164"/>
      <c r="P263" s="164"/>
      <c r="Q263" s="164"/>
      <c r="R263" s="43"/>
      <c r="T263" s="114"/>
      <c r="U263" s="115" t="s">
        <v>64</v>
      </c>
      <c r="V263" s="116">
        <v>0</v>
      </c>
      <c r="W263" s="116">
        <f>$V$263*$K$263</f>
        <v>0</v>
      </c>
      <c r="X263" s="116">
        <v>1.2999999999999999E-2</v>
      </c>
      <c r="Y263" s="116">
        <f>$X$263*$K$263</f>
        <v>0</v>
      </c>
      <c r="Z263" s="116">
        <v>0</v>
      </c>
      <c r="AA263" s="117">
        <f>$Z$263*$K$263</f>
        <v>0</v>
      </c>
      <c r="AR263" s="40" t="s">
        <v>250</v>
      </c>
      <c r="AT263" s="40" t="s">
        <v>183</v>
      </c>
      <c r="AU263" s="40" t="s">
        <v>136</v>
      </c>
      <c r="AY263" s="40" t="s">
        <v>131</v>
      </c>
      <c r="BE263" s="118">
        <f>IF($U$263="základná",$N$263,0)</f>
        <v>0</v>
      </c>
      <c r="BF263" s="118">
        <f>IF($U$263="znížená",$N$263,0)</f>
        <v>0</v>
      </c>
      <c r="BG263" s="118">
        <f>IF($U$263="zákl. prenesená",$N$263,0)</f>
        <v>0</v>
      </c>
      <c r="BH263" s="118">
        <f>IF($U$263="zníž. prenesená",$N$263,0)</f>
        <v>0</v>
      </c>
      <c r="BI263" s="118">
        <f>IF($U$263="nulová",$N$263,0)</f>
        <v>0</v>
      </c>
      <c r="BJ263" s="40" t="s">
        <v>136</v>
      </c>
      <c r="BK263" s="119">
        <f>ROUND($L$263*$K$263,3)</f>
        <v>0</v>
      </c>
      <c r="BL263" s="40" t="s">
        <v>187</v>
      </c>
      <c r="BM263" s="40" t="s">
        <v>535</v>
      </c>
    </row>
    <row r="264" spans="2:65" s="40" customFormat="1" ht="39" customHeight="1" x14ac:dyDescent="0.25">
      <c r="B264" s="41"/>
      <c r="C264" s="141" t="s">
        <v>536</v>
      </c>
      <c r="D264" s="141" t="s">
        <v>132</v>
      </c>
      <c r="E264" s="142" t="s">
        <v>537</v>
      </c>
      <c r="F264" s="165" t="s">
        <v>538</v>
      </c>
      <c r="G264" s="165"/>
      <c r="H264" s="165"/>
      <c r="I264" s="165"/>
      <c r="J264" s="143" t="s">
        <v>2</v>
      </c>
      <c r="K264" s="144">
        <v>66.861000000000004</v>
      </c>
      <c r="L264" s="166"/>
      <c r="M264" s="166"/>
      <c r="N264" s="166">
        <f>ROUND($L$264*$K$264,2)</f>
        <v>0</v>
      </c>
      <c r="O264" s="166"/>
      <c r="P264" s="166"/>
      <c r="Q264" s="166"/>
      <c r="R264" s="43"/>
      <c r="T264" s="114"/>
      <c r="U264" s="115" t="s">
        <v>64</v>
      </c>
      <c r="V264" s="116">
        <v>0.10019</v>
      </c>
      <c r="W264" s="116">
        <f>$V$264*$K$264</f>
        <v>6.6988035900000007</v>
      </c>
      <c r="X264" s="116">
        <v>5.0000000000000002E-5</v>
      </c>
      <c r="Y264" s="116">
        <f>$X$264*$K$264</f>
        <v>3.3430500000000002E-3</v>
      </c>
      <c r="Z264" s="116">
        <v>0</v>
      </c>
      <c r="AA264" s="117">
        <f>$Z$264*$K$264</f>
        <v>0</v>
      </c>
      <c r="AR264" s="40" t="s">
        <v>187</v>
      </c>
      <c r="AT264" s="40" t="s">
        <v>132</v>
      </c>
      <c r="AU264" s="40" t="s">
        <v>136</v>
      </c>
      <c r="AY264" s="40" t="s">
        <v>131</v>
      </c>
      <c r="BE264" s="118">
        <f>IF($U$264="základná",$N$264,0)</f>
        <v>0</v>
      </c>
      <c r="BF264" s="118">
        <f>IF($U$264="znížená",$N$264,0)</f>
        <v>0</v>
      </c>
      <c r="BG264" s="118">
        <f>IF($U$264="zákl. prenesená",$N$264,0)</f>
        <v>0</v>
      </c>
      <c r="BH264" s="118">
        <f>IF($U$264="zníž. prenesená",$N$264,0)</f>
        <v>0</v>
      </c>
      <c r="BI264" s="118">
        <f>IF($U$264="nulová",$N$264,0)</f>
        <v>0</v>
      </c>
      <c r="BJ264" s="40" t="s">
        <v>136</v>
      </c>
      <c r="BK264" s="119">
        <f>ROUND($L$264*$K$264,3)</f>
        <v>0</v>
      </c>
      <c r="BL264" s="40" t="s">
        <v>187</v>
      </c>
      <c r="BM264" s="40" t="s">
        <v>539</v>
      </c>
    </row>
    <row r="265" spans="2:65" s="40" customFormat="1" ht="27" customHeight="1" x14ac:dyDescent="0.25">
      <c r="B265" s="41"/>
      <c r="C265" s="141" t="s">
        <v>540</v>
      </c>
      <c r="D265" s="141" t="s">
        <v>132</v>
      </c>
      <c r="E265" s="142" t="s">
        <v>541</v>
      </c>
      <c r="F265" s="165" t="s">
        <v>542</v>
      </c>
      <c r="G265" s="165"/>
      <c r="H265" s="165"/>
      <c r="I265" s="165"/>
      <c r="J265" s="143" t="s">
        <v>2</v>
      </c>
      <c r="K265" s="144">
        <v>2.6989999999999998</v>
      </c>
      <c r="L265" s="166"/>
      <c r="M265" s="166"/>
      <c r="N265" s="166">
        <f>ROUND($L$265*$K$265,2)</f>
        <v>0</v>
      </c>
      <c r="O265" s="166"/>
      <c r="P265" s="166"/>
      <c r="Q265" s="166"/>
      <c r="R265" s="43"/>
      <c r="T265" s="114"/>
      <c r="U265" s="115" t="s">
        <v>64</v>
      </c>
      <c r="V265" s="116">
        <v>0.78</v>
      </c>
      <c r="W265" s="116">
        <f>$V$265*$K$265</f>
        <v>2.1052200000000001</v>
      </c>
      <c r="X265" s="116">
        <v>7.3699999999999998E-3</v>
      </c>
      <c r="Y265" s="116">
        <f>$X$265*$K$265</f>
        <v>1.9891629999999997E-2</v>
      </c>
      <c r="Z265" s="116">
        <v>0</v>
      </c>
      <c r="AA265" s="117">
        <f>$Z$265*$K$265</f>
        <v>0</v>
      </c>
      <c r="AR265" s="40" t="s">
        <v>187</v>
      </c>
      <c r="AT265" s="40" t="s">
        <v>132</v>
      </c>
      <c r="AU265" s="40" t="s">
        <v>136</v>
      </c>
      <c r="AY265" s="40" t="s">
        <v>131</v>
      </c>
      <c r="BE265" s="118">
        <f>IF($U$265="základná",$N$265,0)</f>
        <v>0</v>
      </c>
      <c r="BF265" s="118">
        <f>IF($U$265="znížená",$N$265,0)</f>
        <v>0</v>
      </c>
      <c r="BG265" s="118">
        <f>IF($U$265="zákl. prenesená",$N$265,0)</f>
        <v>0</v>
      </c>
      <c r="BH265" s="118">
        <f>IF($U$265="zníž. prenesená",$N$265,0)</f>
        <v>0</v>
      </c>
      <c r="BI265" s="118">
        <f>IF($U$265="nulová",$N$265,0)</f>
        <v>0</v>
      </c>
      <c r="BJ265" s="40" t="s">
        <v>136</v>
      </c>
      <c r="BK265" s="119">
        <f>ROUND($L$265*$K$265,3)</f>
        <v>0</v>
      </c>
      <c r="BL265" s="40" t="s">
        <v>187</v>
      </c>
      <c r="BM265" s="40" t="s">
        <v>543</v>
      </c>
    </row>
    <row r="266" spans="2:65" s="40" customFormat="1" ht="27" customHeight="1" x14ac:dyDescent="0.25">
      <c r="B266" s="41"/>
      <c r="C266" s="141" t="s">
        <v>544</v>
      </c>
      <c r="D266" s="141" t="s">
        <v>132</v>
      </c>
      <c r="E266" s="142" t="s">
        <v>545</v>
      </c>
      <c r="F266" s="165" t="s">
        <v>542</v>
      </c>
      <c r="G266" s="165"/>
      <c r="H266" s="165"/>
      <c r="I266" s="165"/>
      <c r="J266" s="143" t="s">
        <v>2</v>
      </c>
      <c r="K266" s="144">
        <v>10.34</v>
      </c>
      <c r="L266" s="166"/>
      <c r="M266" s="166"/>
      <c r="N266" s="166">
        <f>ROUND($L$266*$K$266,2)</f>
        <v>0</v>
      </c>
      <c r="O266" s="166"/>
      <c r="P266" s="166"/>
      <c r="Q266" s="166"/>
      <c r="R266" s="43"/>
      <c r="T266" s="114"/>
      <c r="U266" s="115" t="s">
        <v>64</v>
      </c>
      <c r="V266" s="116">
        <v>1.3</v>
      </c>
      <c r="W266" s="116">
        <f>$V$266*$K$266</f>
        <v>13.442</v>
      </c>
      <c r="X266" s="116">
        <v>1.6920000000000001E-2</v>
      </c>
      <c r="Y266" s="116">
        <f>$X$266*$K$266</f>
        <v>0.17495280000000002</v>
      </c>
      <c r="Z266" s="116">
        <v>0</v>
      </c>
      <c r="AA266" s="117">
        <f>$Z$266*$K$266</f>
        <v>0</v>
      </c>
      <c r="AR266" s="40" t="s">
        <v>187</v>
      </c>
      <c r="AT266" s="40" t="s">
        <v>132</v>
      </c>
      <c r="AU266" s="40" t="s">
        <v>136</v>
      </c>
      <c r="AY266" s="40" t="s">
        <v>131</v>
      </c>
      <c r="BE266" s="118">
        <f>IF($U$266="základná",$N$266,0)</f>
        <v>0</v>
      </c>
      <c r="BF266" s="118">
        <f>IF($U$266="znížená",$N$266,0)</f>
        <v>0</v>
      </c>
      <c r="BG266" s="118">
        <f>IF($U$266="zákl. prenesená",$N$266,0)</f>
        <v>0</v>
      </c>
      <c r="BH266" s="118">
        <f>IF($U$266="zníž. prenesená",$N$266,0)</f>
        <v>0</v>
      </c>
      <c r="BI266" s="118">
        <f>IF($U$266="nulová",$N$266,0)</f>
        <v>0</v>
      </c>
      <c r="BJ266" s="40" t="s">
        <v>136</v>
      </c>
      <c r="BK266" s="119">
        <f>ROUND($L$266*$K$266,3)</f>
        <v>0</v>
      </c>
      <c r="BL266" s="40" t="s">
        <v>187</v>
      </c>
      <c r="BM266" s="40" t="s">
        <v>546</v>
      </c>
    </row>
    <row r="267" spans="2:65" s="40" customFormat="1" ht="27" customHeight="1" x14ac:dyDescent="0.25">
      <c r="B267" s="41"/>
      <c r="C267" s="141" t="s">
        <v>547</v>
      </c>
      <c r="D267" s="141" t="s">
        <v>132</v>
      </c>
      <c r="E267" s="142" t="s">
        <v>548</v>
      </c>
      <c r="F267" s="165" t="s">
        <v>549</v>
      </c>
      <c r="G267" s="165"/>
      <c r="H267" s="165"/>
      <c r="I267" s="165"/>
      <c r="J267" s="143" t="s">
        <v>2</v>
      </c>
      <c r="K267" s="144">
        <v>0</v>
      </c>
      <c r="L267" s="166"/>
      <c r="M267" s="166"/>
      <c r="N267" s="166">
        <f>ROUND($L$267*$K$267,2)</f>
        <v>0</v>
      </c>
      <c r="O267" s="166"/>
      <c r="P267" s="166"/>
      <c r="Q267" s="166"/>
      <c r="R267" s="43"/>
      <c r="T267" s="114"/>
      <c r="U267" s="115" t="s">
        <v>64</v>
      </c>
      <c r="V267" s="116">
        <v>0.26600000000000001</v>
      </c>
      <c r="W267" s="116">
        <f>$V$267*$K$267</f>
        <v>0</v>
      </c>
      <c r="X267" s="116">
        <v>0</v>
      </c>
      <c r="Y267" s="116">
        <f>$X$267*$K$267</f>
        <v>0</v>
      </c>
      <c r="Z267" s="116">
        <v>0</v>
      </c>
      <c r="AA267" s="117">
        <f>$Z$267*$K$267</f>
        <v>0</v>
      </c>
      <c r="AR267" s="40" t="s">
        <v>187</v>
      </c>
      <c r="AT267" s="40" t="s">
        <v>132</v>
      </c>
      <c r="AU267" s="40" t="s">
        <v>136</v>
      </c>
      <c r="AY267" s="40" t="s">
        <v>131</v>
      </c>
      <c r="BE267" s="118">
        <f>IF($U$267="základná",$N$267,0)</f>
        <v>0</v>
      </c>
      <c r="BF267" s="118">
        <f>IF($U$267="znížená",$N$267,0)</f>
        <v>0</v>
      </c>
      <c r="BG267" s="118">
        <f>IF($U$267="zákl. prenesená",$N$267,0)</f>
        <v>0</v>
      </c>
      <c r="BH267" s="118">
        <f>IF($U$267="zníž. prenesená",$N$267,0)</f>
        <v>0</v>
      </c>
      <c r="BI267" s="118">
        <f>IF($U$267="nulová",$N$267,0)</f>
        <v>0</v>
      </c>
      <c r="BJ267" s="40" t="s">
        <v>136</v>
      </c>
      <c r="BK267" s="119">
        <f>ROUND($L$267*$K$267,3)</f>
        <v>0</v>
      </c>
      <c r="BL267" s="40" t="s">
        <v>187</v>
      </c>
      <c r="BM267" s="40" t="s">
        <v>550</v>
      </c>
    </row>
    <row r="268" spans="2:65" s="40" customFormat="1" ht="15.75" customHeight="1" x14ac:dyDescent="0.25">
      <c r="B268" s="41"/>
      <c r="C268" s="145" t="s">
        <v>551</v>
      </c>
      <c r="D268" s="145" t="s">
        <v>183</v>
      </c>
      <c r="E268" s="146" t="s">
        <v>552</v>
      </c>
      <c r="F268" s="163" t="s">
        <v>553</v>
      </c>
      <c r="G268" s="163"/>
      <c r="H268" s="163"/>
      <c r="I268" s="163"/>
      <c r="J268" s="147" t="s">
        <v>6</v>
      </c>
      <c r="K268" s="148">
        <v>0</v>
      </c>
      <c r="L268" s="164"/>
      <c r="M268" s="164"/>
      <c r="N268" s="164">
        <f>ROUND($L$268*$K$268,2)</f>
        <v>0</v>
      </c>
      <c r="O268" s="164"/>
      <c r="P268" s="164"/>
      <c r="Q268" s="164"/>
      <c r="R268" s="43"/>
      <c r="T268" s="114"/>
      <c r="U268" s="115" t="s">
        <v>64</v>
      </c>
      <c r="V268" s="116">
        <v>0</v>
      </c>
      <c r="W268" s="116">
        <f>$V$268*$K$268</f>
        <v>0</v>
      </c>
      <c r="X268" s="116">
        <v>0.55000000000000004</v>
      </c>
      <c r="Y268" s="116">
        <f>$X$268*$K$268</f>
        <v>0</v>
      </c>
      <c r="Z268" s="116">
        <v>0</v>
      </c>
      <c r="AA268" s="117">
        <f>$Z$268*$K$268</f>
        <v>0</v>
      </c>
      <c r="AR268" s="40" t="s">
        <v>250</v>
      </c>
      <c r="AT268" s="40" t="s">
        <v>183</v>
      </c>
      <c r="AU268" s="40" t="s">
        <v>136</v>
      </c>
      <c r="AY268" s="40" t="s">
        <v>131</v>
      </c>
      <c r="BE268" s="118">
        <f>IF($U$268="základná",$N$268,0)</f>
        <v>0</v>
      </c>
      <c r="BF268" s="118">
        <f>IF($U$268="znížená",$N$268,0)</f>
        <v>0</v>
      </c>
      <c r="BG268" s="118">
        <f>IF($U$268="zákl. prenesená",$N$268,0)</f>
        <v>0</v>
      </c>
      <c r="BH268" s="118">
        <f>IF($U$268="zníž. prenesená",$N$268,0)</f>
        <v>0</v>
      </c>
      <c r="BI268" s="118">
        <f>IF($U$268="nulová",$N$268,0)</f>
        <v>0</v>
      </c>
      <c r="BJ268" s="40" t="s">
        <v>136</v>
      </c>
      <c r="BK268" s="119">
        <f>ROUND($L$268*$K$268,3)</f>
        <v>0</v>
      </c>
      <c r="BL268" s="40" t="s">
        <v>187</v>
      </c>
      <c r="BM268" s="40" t="s">
        <v>554</v>
      </c>
    </row>
    <row r="269" spans="2:65" s="40" customFormat="1" ht="27" customHeight="1" x14ac:dyDescent="0.25">
      <c r="B269" s="41"/>
      <c r="C269" s="141" t="s">
        <v>555</v>
      </c>
      <c r="D269" s="141" t="s">
        <v>132</v>
      </c>
      <c r="E269" s="142" t="s">
        <v>556</v>
      </c>
      <c r="F269" s="165" t="s">
        <v>557</v>
      </c>
      <c r="G269" s="165"/>
      <c r="H269" s="165"/>
      <c r="I269" s="165"/>
      <c r="J269" s="143" t="s">
        <v>4</v>
      </c>
      <c r="K269" s="144">
        <v>79.843999999999994</v>
      </c>
      <c r="L269" s="166"/>
      <c r="M269" s="166"/>
      <c r="N269" s="166">
        <f>ROUND($L$269*$K$269,2)</f>
        <v>0</v>
      </c>
      <c r="O269" s="166"/>
      <c r="P269" s="166"/>
      <c r="Q269" s="166"/>
      <c r="R269" s="43"/>
      <c r="T269" s="114"/>
      <c r="U269" s="115" t="s">
        <v>64</v>
      </c>
      <c r="V269" s="116">
        <v>0</v>
      </c>
      <c r="W269" s="116">
        <f>$V$269*$K$269</f>
        <v>0</v>
      </c>
      <c r="X269" s="116">
        <v>0</v>
      </c>
      <c r="Y269" s="116">
        <f>$X$269*$K$269</f>
        <v>0</v>
      </c>
      <c r="Z269" s="116">
        <v>0</v>
      </c>
      <c r="AA269" s="117">
        <f>$Z$269*$K$269</f>
        <v>0</v>
      </c>
      <c r="AR269" s="40" t="s">
        <v>187</v>
      </c>
      <c r="AT269" s="40" t="s">
        <v>132</v>
      </c>
      <c r="AU269" s="40" t="s">
        <v>136</v>
      </c>
      <c r="AY269" s="40" t="s">
        <v>131</v>
      </c>
      <c r="BE269" s="118">
        <f>IF($U$269="základná",$N$269,0)</f>
        <v>0</v>
      </c>
      <c r="BF269" s="118">
        <f>IF($U$269="znížená",$N$269,0)</f>
        <v>0</v>
      </c>
      <c r="BG269" s="118">
        <f>IF($U$269="zákl. prenesená",$N$269,0)</f>
        <v>0</v>
      </c>
      <c r="BH269" s="118">
        <f>IF($U$269="zníž. prenesená",$N$269,0)</f>
        <v>0</v>
      </c>
      <c r="BI269" s="118">
        <f>IF($U$269="nulová",$N$269,0)</f>
        <v>0</v>
      </c>
      <c r="BJ269" s="40" t="s">
        <v>136</v>
      </c>
      <c r="BK269" s="119">
        <f>ROUND($L$269*$K$269,3)</f>
        <v>0</v>
      </c>
      <c r="BL269" s="40" t="s">
        <v>187</v>
      </c>
      <c r="BM269" s="40" t="s">
        <v>558</v>
      </c>
    </row>
    <row r="270" spans="2:65" s="101" customFormat="1" ht="30.75" customHeight="1" x14ac:dyDescent="0.3">
      <c r="B270" s="100"/>
      <c r="C270" s="149"/>
      <c r="D270" s="150" t="s">
        <v>101</v>
      </c>
      <c r="E270" s="150"/>
      <c r="F270" s="150"/>
      <c r="G270" s="150"/>
      <c r="H270" s="150"/>
      <c r="I270" s="150"/>
      <c r="J270" s="150"/>
      <c r="K270" s="150"/>
      <c r="L270" s="150"/>
      <c r="M270" s="150"/>
      <c r="N270" s="168">
        <f>$BK$270</f>
        <v>0</v>
      </c>
      <c r="O270" s="168"/>
      <c r="P270" s="168"/>
      <c r="Q270" s="168"/>
      <c r="R270" s="103"/>
      <c r="T270" s="104"/>
      <c r="W270" s="105">
        <f>SUM($W$271:$W$273)</f>
        <v>0</v>
      </c>
      <c r="Y270" s="105">
        <f>SUM($Y$271:$Y$273)</f>
        <v>0</v>
      </c>
      <c r="AA270" s="106">
        <f>SUM($AA$271:$AA$273)</f>
        <v>0</v>
      </c>
      <c r="AR270" s="107" t="s">
        <v>136</v>
      </c>
      <c r="AT270" s="107" t="s">
        <v>129</v>
      </c>
      <c r="AU270" s="107" t="s">
        <v>130</v>
      </c>
      <c r="AY270" s="107" t="s">
        <v>131</v>
      </c>
      <c r="BK270" s="108">
        <f>SUM($BK$271:$BK$273)</f>
        <v>0</v>
      </c>
    </row>
    <row r="271" spans="2:65" s="40" customFormat="1" ht="27" customHeight="1" x14ac:dyDescent="0.25">
      <c r="B271" s="41"/>
      <c r="C271" s="141" t="s">
        <v>559</v>
      </c>
      <c r="D271" s="141" t="s">
        <v>132</v>
      </c>
      <c r="E271" s="142" t="s">
        <v>560</v>
      </c>
      <c r="F271" s="165" t="s">
        <v>561</v>
      </c>
      <c r="G271" s="165"/>
      <c r="H271" s="165"/>
      <c r="I271" s="165"/>
      <c r="J271" s="143" t="s">
        <v>5</v>
      </c>
      <c r="K271" s="144">
        <v>0</v>
      </c>
      <c r="L271" s="166"/>
      <c r="M271" s="166"/>
      <c r="N271" s="166">
        <f>ROUND($L$271*$K$271,2)</f>
        <v>0</v>
      </c>
      <c r="O271" s="166"/>
      <c r="P271" s="166"/>
      <c r="Q271" s="166"/>
      <c r="R271" s="43"/>
      <c r="T271" s="114"/>
      <c r="U271" s="115" t="s">
        <v>64</v>
      </c>
      <c r="V271" s="116">
        <v>0.3306</v>
      </c>
      <c r="W271" s="116">
        <f>$V$271*$K$271</f>
        <v>0</v>
      </c>
      <c r="X271" s="116">
        <v>5.2999999999999998E-4</v>
      </c>
      <c r="Y271" s="116">
        <f>$X$271*$K$271</f>
        <v>0</v>
      </c>
      <c r="Z271" s="116">
        <v>0</v>
      </c>
      <c r="AA271" s="117">
        <f>$Z$271*$K$271</f>
        <v>0</v>
      </c>
      <c r="AR271" s="40" t="s">
        <v>187</v>
      </c>
      <c r="AT271" s="40" t="s">
        <v>132</v>
      </c>
      <c r="AU271" s="40" t="s">
        <v>136</v>
      </c>
      <c r="AY271" s="40" t="s">
        <v>131</v>
      </c>
      <c r="BE271" s="118">
        <f>IF($U$271="základná",$N$271,0)</f>
        <v>0</v>
      </c>
      <c r="BF271" s="118">
        <f>IF($U$271="znížená",$N$271,0)</f>
        <v>0</v>
      </c>
      <c r="BG271" s="118">
        <f>IF($U$271="zákl. prenesená",$N$271,0)</f>
        <v>0</v>
      </c>
      <c r="BH271" s="118">
        <f>IF($U$271="zníž. prenesená",$N$271,0)</f>
        <v>0</v>
      </c>
      <c r="BI271" s="118">
        <f>IF($U$271="nulová",$N$271,0)</f>
        <v>0</v>
      </c>
      <c r="BJ271" s="40" t="s">
        <v>136</v>
      </c>
      <c r="BK271" s="119">
        <f>ROUND($L$271*$K$271,3)</f>
        <v>0</v>
      </c>
      <c r="BL271" s="40" t="s">
        <v>187</v>
      </c>
      <c r="BM271" s="40" t="s">
        <v>562</v>
      </c>
    </row>
    <row r="272" spans="2:65" s="40" customFormat="1" ht="27" customHeight="1" x14ac:dyDescent="0.25">
      <c r="B272" s="41"/>
      <c r="C272" s="141" t="s">
        <v>563</v>
      </c>
      <c r="D272" s="141" t="s">
        <v>132</v>
      </c>
      <c r="E272" s="142" t="s">
        <v>564</v>
      </c>
      <c r="F272" s="165" t="s">
        <v>565</v>
      </c>
      <c r="G272" s="165"/>
      <c r="H272" s="165"/>
      <c r="I272" s="165"/>
      <c r="J272" s="143" t="s">
        <v>5</v>
      </c>
      <c r="K272" s="144">
        <v>0</v>
      </c>
      <c r="L272" s="166"/>
      <c r="M272" s="166"/>
      <c r="N272" s="166">
        <f>ROUND($L$272*$K$272,2)</f>
        <v>0</v>
      </c>
      <c r="O272" s="166"/>
      <c r="P272" s="166"/>
      <c r="Q272" s="166"/>
      <c r="R272" s="43"/>
      <c r="T272" s="114"/>
      <c r="U272" s="115" t="s">
        <v>64</v>
      </c>
      <c r="V272" s="116">
        <v>0.3306</v>
      </c>
      <c r="W272" s="116">
        <f>$V$272*$K$272</f>
        <v>0</v>
      </c>
      <c r="X272" s="116">
        <v>5.2999999999999998E-4</v>
      </c>
      <c r="Y272" s="116">
        <f>$X$272*$K$272</f>
        <v>0</v>
      </c>
      <c r="Z272" s="116">
        <v>0</v>
      </c>
      <c r="AA272" s="117">
        <f>$Z$272*$K$272</f>
        <v>0</v>
      </c>
      <c r="AR272" s="40" t="s">
        <v>187</v>
      </c>
      <c r="AT272" s="40" t="s">
        <v>132</v>
      </c>
      <c r="AU272" s="40" t="s">
        <v>136</v>
      </c>
      <c r="AY272" s="40" t="s">
        <v>131</v>
      </c>
      <c r="BE272" s="118">
        <f>IF($U$272="základná",$N$272,0)</f>
        <v>0</v>
      </c>
      <c r="BF272" s="118">
        <f>IF($U$272="znížená",$N$272,0)</f>
        <v>0</v>
      </c>
      <c r="BG272" s="118">
        <f>IF($U$272="zákl. prenesená",$N$272,0)</f>
        <v>0</v>
      </c>
      <c r="BH272" s="118">
        <f>IF($U$272="zníž. prenesená",$N$272,0)</f>
        <v>0</v>
      </c>
      <c r="BI272" s="118">
        <f>IF($U$272="nulová",$N$272,0)</f>
        <v>0</v>
      </c>
      <c r="BJ272" s="40" t="s">
        <v>136</v>
      </c>
      <c r="BK272" s="119">
        <f>ROUND($L$272*$K$272,3)</f>
        <v>0</v>
      </c>
      <c r="BL272" s="40" t="s">
        <v>187</v>
      </c>
      <c r="BM272" s="40" t="s">
        <v>566</v>
      </c>
    </row>
    <row r="273" spans="2:65" s="40" customFormat="1" ht="27" customHeight="1" x14ac:dyDescent="0.25">
      <c r="B273" s="41"/>
      <c r="C273" s="141" t="s">
        <v>567</v>
      </c>
      <c r="D273" s="141" t="s">
        <v>132</v>
      </c>
      <c r="E273" s="142" t="s">
        <v>568</v>
      </c>
      <c r="F273" s="165" t="s">
        <v>569</v>
      </c>
      <c r="G273" s="165"/>
      <c r="H273" s="165"/>
      <c r="I273" s="165"/>
      <c r="J273" s="143" t="s">
        <v>4</v>
      </c>
      <c r="K273" s="144">
        <v>0</v>
      </c>
      <c r="L273" s="166"/>
      <c r="M273" s="166"/>
      <c r="N273" s="166">
        <f>ROUND($L$273*$K$273,2)</f>
        <v>0</v>
      </c>
      <c r="O273" s="166"/>
      <c r="P273" s="166"/>
      <c r="Q273" s="166"/>
      <c r="R273" s="43"/>
      <c r="T273" s="114"/>
      <c r="U273" s="115" t="s">
        <v>64</v>
      </c>
      <c r="V273" s="116">
        <v>0</v>
      </c>
      <c r="W273" s="116">
        <f>$V$273*$K$273</f>
        <v>0</v>
      </c>
      <c r="X273" s="116">
        <v>0</v>
      </c>
      <c r="Y273" s="116">
        <f>$X$273*$K$273</f>
        <v>0</v>
      </c>
      <c r="Z273" s="116">
        <v>0</v>
      </c>
      <c r="AA273" s="117">
        <f>$Z$273*$K$273</f>
        <v>0</v>
      </c>
      <c r="AR273" s="40" t="s">
        <v>187</v>
      </c>
      <c r="AT273" s="40" t="s">
        <v>132</v>
      </c>
      <c r="AU273" s="40" t="s">
        <v>136</v>
      </c>
      <c r="AY273" s="40" t="s">
        <v>131</v>
      </c>
      <c r="BE273" s="118">
        <f>IF($U$273="základná",$N$273,0)</f>
        <v>0</v>
      </c>
      <c r="BF273" s="118">
        <f>IF($U$273="znížená",$N$273,0)</f>
        <v>0</v>
      </c>
      <c r="BG273" s="118">
        <f>IF($U$273="zákl. prenesená",$N$273,0)</f>
        <v>0</v>
      </c>
      <c r="BH273" s="118">
        <f>IF($U$273="zníž. prenesená",$N$273,0)</f>
        <v>0</v>
      </c>
      <c r="BI273" s="118">
        <f>IF($U$273="nulová",$N$273,0)</f>
        <v>0</v>
      </c>
      <c r="BJ273" s="40" t="s">
        <v>136</v>
      </c>
      <c r="BK273" s="119">
        <f>ROUND($L$273*$K$273,3)</f>
        <v>0</v>
      </c>
      <c r="BL273" s="40" t="s">
        <v>187</v>
      </c>
      <c r="BM273" s="40" t="s">
        <v>570</v>
      </c>
    </row>
    <row r="274" spans="2:65" s="101" customFormat="1" ht="30.75" customHeight="1" x14ac:dyDescent="0.3">
      <c r="B274" s="100"/>
      <c r="C274" s="149"/>
      <c r="D274" s="150" t="s">
        <v>102</v>
      </c>
      <c r="E274" s="150"/>
      <c r="F274" s="150"/>
      <c r="G274" s="150"/>
      <c r="H274" s="150"/>
      <c r="I274" s="150"/>
      <c r="J274" s="150"/>
      <c r="K274" s="150"/>
      <c r="L274" s="150"/>
      <c r="M274" s="150"/>
      <c r="N274" s="168">
        <f>$BK$274</f>
        <v>0</v>
      </c>
      <c r="O274" s="168"/>
      <c r="P274" s="168"/>
      <c r="Q274" s="168"/>
      <c r="R274" s="103"/>
      <c r="T274" s="104"/>
      <c r="W274" s="105">
        <f>SUM($W$275:$W$284)</f>
        <v>12.858000000000001</v>
      </c>
      <c r="Y274" s="105">
        <f>SUM($Y$275:$Y$284)</f>
        <v>0.15207999999999999</v>
      </c>
      <c r="AA274" s="106">
        <f>SUM($AA$275:$AA$284)</f>
        <v>0</v>
      </c>
      <c r="AR274" s="107" t="s">
        <v>136</v>
      </c>
      <c r="AT274" s="107" t="s">
        <v>129</v>
      </c>
      <c r="AU274" s="107" t="s">
        <v>130</v>
      </c>
      <c r="AY274" s="107" t="s">
        <v>131</v>
      </c>
      <c r="BK274" s="108">
        <f>SUM($BK$275:$BK$284)</f>
        <v>0</v>
      </c>
    </row>
    <row r="275" spans="2:65" s="40" customFormat="1" ht="27" customHeight="1" x14ac:dyDescent="0.25">
      <c r="B275" s="41"/>
      <c r="C275" s="141" t="s">
        <v>571</v>
      </c>
      <c r="D275" s="141" t="s">
        <v>132</v>
      </c>
      <c r="E275" s="142" t="s">
        <v>572</v>
      </c>
      <c r="F275" s="165" t="s">
        <v>573</v>
      </c>
      <c r="G275" s="165"/>
      <c r="H275" s="165"/>
      <c r="I275" s="165"/>
      <c r="J275" s="143" t="s">
        <v>5</v>
      </c>
      <c r="K275" s="144">
        <v>4</v>
      </c>
      <c r="L275" s="166"/>
      <c r="M275" s="166"/>
      <c r="N275" s="166">
        <f>ROUND($L$275*$K$275,2)</f>
        <v>0</v>
      </c>
      <c r="O275" s="166"/>
      <c r="P275" s="166"/>
      <c r="Q275" s="166"/>
      <c r="R275" s="43"/>
      <c r="T275" s="114"/>
      <c r="U275" s="115" t="s">
        <v>64</v>
      </c>
      <c r="V275" s="116">
        <v>0.40766000000000002</v>
      </c>
      <c r="W275" s="116">
        <f>$V$275*$K$275</f>
        <v>1.6306400000000001</v>
      </c>
      <c r="X275" s="116">
        <v>0</v>
      </c>
      <c r="Y275" s="116">
        <f>$X$275*$K$275</f>
        <v>0</v>
      </c>
      <c r="Z275" s="116">
        <v>0</v>
      </c>
      <c r="AA275" s="117">
        <f>$Z$275*$K$275</f>
        <v>0</v>
      </c>
      <c r="AR275" s="40" t="s">
        <v>187</v>
      </c>
      <c r="AT275" s="40" t="s">
        <v>132</v>
      </c>
      <c r="AU275" s="40" t="s">
        <v>136</v>
      </c>
      <c r="AY275" s="40" t="s">
        <v>131</v>
      </c>
      <c r="BE275" s="118">
        <f>IF($U$275="základná",$N$275,0)</f>
        <v>0</v>
      </c>
      <c r="BF275" s="118">
        <f>IF($U$275="znížená",$N$275,0)</f>
        <v>0</v>
      </c>
      <c r="BG275" s="118">
        <f>IF($U$275="zákl. prenesená",$N$275,0)</f>
        <v>0</v>
      </c>
      <c r="BH275" s="118">
        <f>IF($U$275="zníž. prenesená",$N$275,0)</f>
        <v>0</v>
      </c>
      <c r="BI275" s="118">
        <f>IF($U$275="nulová",$N$275,0)</f>
        <v>0</v>
      </c>
      <c r="BJ275" s="40" t="s">
        <v>136</v>
      </c>
      <c r="BK275" s="119">
        <f>ROUND($L$275*$K$275,3)</f>
        <v>0</v>
      </c>
      <c r="BL275" s="40" t="s">
        <v>187</v>
      </c>
      <c r="BM275" s="40" t="s">
        <v>574</v>
      </c>
    </row>
    <row r="276" spans="2:65" s="40" customFormat="1" ht="27" customHeight="1" x14ac:dyDescent="0.25">
      <c r="B276" s="41"/>
      <c r="C276" s="145" t="s">
        <v>575</v>
      </c>
      <c r="D276" s="145" t="s">
        <v>183</v>
      </c>
      <c r="E276" s="146" t="s">
        <v>576</v>
      </c>
      <c r="F276" s="163" t="s">
        <v>577</v>
      </c>
      <c r="G276" s="163"/>
      <c r="H276" s="163"/>
      <c r="I276" s="163"/>
      <c r="J276" s="147" t="s">
        <v>5</v>
      </c>
      <c r="K276" s="148">
        <v>2</v>
      </c>
      <c r="L276" s="164"/>
      <c r="M276" s="164"/>
      <c r="N276" s="164">
        <f>ROUND($L$276*$K$276,2)</f>
        <v>0</v>
      </c>
      <c r="O276" s="164"/>
      <c r="P276" s="164"/>
      <c r="Q276" s="164"/>
      <c r="R276" s="43"/>
      <c r="T276" s="114"/>
      <c r="U276" s="115" t="s">
        <v>64</v>
      </c>
      <c r="V276" s="116">
        <v>0</v>
      </c>
      <c r="W276" s="116">
        <f>$V$276*$K$276</f>
        <v>0</v>
      </c>
      <c r="X276" s="116">
        <v>2.0500000000000001E-2</v>
      </c>
      <c r="Y276" s="116">
        <f>$X$276*$K$276</f>
        <v>4.1000000000000002E-2</v>
      </c>
      <c r="Z276" s="116">
        <v>0</v>
      </c>
      <c r="AA276" s="117">
        <f>$Z$276*$K$276</f>
        <v>0</v>
      </c>
      <c r="AR276" s="40" t="s">
        <v>250</v>
      </c>
      <c r="AT276" s="40" t="s">
        <v>183</v>
      </c>
      <c r="AU276" s="40" t="s">
        <v>136</v>
      </c>
      <c r="AY276" s="40" t="s">
        <v>131</v>
      </c>
      <c r="BE276" s="118">
        <f>IF($U$276="základná",$N$276,0)</f>
        <v>0</v>
      </c>
      <c r="BF276" s="118">
        <f>IF($U$276="znížená",$N$276,0)</f>
        <v>0</v>
      </c>
      <c r="BG276" s="118">
        <f>IF($U$276="zákl. prenesená",$N$276,0)</f>
        <v>0</v>
      </c>
      <c r="BH276" s="118">
        <f>IF($U$276="zníž. prenesená",$N$276,0)</f>
        <v>0</v>
      </c>
      <c r="BI276" s="118">
        <f>IF($U$276="nulová",$N$276,0)</f>
        <v>0</v>
      </c>
      <c r="BJ276" s="40" t="s">
        <v>136</v>
      </c>
      <c r="BK276" s="119">
        <f>ROUND($L$276*$K$276,3)</f>
        <v>0</v>
      </c>
      <c r="BL276" s="40" t="s">
        <v>187</v>
      </c>
      <c r="BM276" s="40" t="s">
        <v>578</v>
      </c>
    </row>
    <row r="277" spans="2:65" s="40" customFormat="1" ht="27" customHeight="1" x14ac:dyDescent="0.25">
      <c r="B277" s="41"/>
      <c r="C277" s="145" t="s">
        <v>579</v>
      </c>
      <c r="D277" s="145" t="s">
        <v>183</v>
      </c>
      <c r="E277" s="146" t="s">
        <v>580</v>
      </c>
      <c r="F277" s="163" t="s">
        <v>581</v>
      </c>
      <c r="G277" s="163"/>
      <c r="H277" s="163"/>
      <c r="I277" s="163"/>
      <c r="J277" s="147" t="s">
        <v>5</v>
      </c>
      <c r="K277" s="148">
        <v>2</v>
      </c>
      <c r="L277" s="164"/>
      <c r="M277" s="164"/>
      <c r="N277" s="164">
        <f>ROUND($L$277*$K$277,2)</f>
        <v>0</v>
      </c>
      <c r="O277" s="164"/>
      <c r="P277" s="164"/>
      <c r="Q277" s="164"/>
      <c r="R277" s="43"/>
      <c r="T277" s="114"/>
      <c r="U277" s="115" t="s">
        <v>64</v>
      </c>
      <c r="V277" s="116">
        <v>0</v>
      </c>
      <c r="W277" s="116">
        <f>$V$277*$K$277</f>
        <v>0</v>
      </c>
      <c r="X277" s="116">
        <v>2.1999999999999999E-2</v>
      </c>
      <c r="Y277" s="116">
        <f>$X$277*$K$277</f>
        <v>4.3999999999999997E-2</v>
      </c>
      <c r="Z277" s="116">
        <v>0</v>
      </c>
      <c r="AA277" s="117">
        <f>$Z$277*$K$277</f>
        <v>0</v>
      </c>
      <c r="AR277" s="40" t="s">
        <v>250</v>
      </c>
      <c r="AT277" s="40" t="s">
        <v>183</v>
      </c>
      <c r="AU277" s="40" t="s">
        <v>136</v>
      </c>
      <c r="AY277" s="40" t="s">
        <v>131</v>
      </c>
      <c r="BE277" s="118">
        <f>IF($U$277="základná",$N$277,0)</f>
        <v>0</v>
      </c>
      <c r="BF277" s="118">
        <f>IF($U$277="znížená",$N$277,0)</f>
        <v>0</v>
      </c>
      <c r="BG277" s="118">
        <f>IF($U$277="zákl. prenesená",$N$277,0)</f>
        <v>0</v>
      </c>
      <c r="BH277" s="118">
        <f>IF($U$277="zníž. prenesená",$N$277,0)</f>
        <v>0</v>
      </c>
      <c r="BI277" s="118">
        <f>IF($U$277="nulová",$N$277,0)</f>
        <v>0</v>
      </c>
      <c r="BJ277" s="40" t="s">
        <v>136</v>
      </c>
      <c r="BK277" s="119">
        <f>ROUND($L$277*$K$277,3)</f>
        <v>0</v>
      </c>
      <c r="BL277" s="40" t="s">
        <v>187</v>
      </c>
      <c r="BM277" s="40" t="s">
        <v>582</v>
      </c>
    </row>
    <row r="278" spans="2:65" s="40" customFormat="1" ht="15.75" customHeight="1" x14ac:dyDescent="0.25">
      <c r="B278" s="41"/>
      <c r="C278" s="141" t="s">
        <v>583</v>
      </c>
      <c r="D278" s="141" t="s">
        <v>132</v>
      </c>
      <c r="E278" s="142" t="s">
        <v>584</v>
      </c>
      <c r="F278" s="165" t="s">
        <v>585</v>
      </c>
      <c r="G278" s="165"/>
      <c r="H278" s="165"/>
      <c r="I278" s="165"/>
      <c r="J278" s="143" t="s">
        <v>5</v>
      </c>
      <c r="K278" s="144">
        <v>4</v>
      </c>
      <c r="L278" s="166"/>
      <c r="M278" s="166"/>
      <c r="N278" s="166">
        <f>ROUND($L$278*$K$278,2)</f>
        <v>0</v>
      </c>
      <c r="O278" s="166"/>
      <c r="P278" s="166"/>
      <c r="Q278" s="166"/>
      <c r="R278" s="43"/>
      <c r="T278" s="114"/>
      <c r="U278" s="115" t="s">
        <v>64</v>
      </c>
      <c r="V278" s="116">
        <v>0.25612000000000001</v>
      </c>
      <c r="W278" s="116">
        <f>$V$278*$K$278</f>
        <v>1.0244800000000001</v>
      </c>
      <c r="X278" s="116">
        <v>1.0000000000000001E-5</v>
      </c>
      <c r="Y278" s="116">
        <f>$X$278*$K$278</f>
        <v>4.0000000000000003E-5</v>
      </c>
      <c r="Z278" s="116">
        <v>0</v>
      </c>
      <c r="AA278" s="117">
        <f>$Z$278*$K$278</f>
        <v>0</v>
      </c>
      <c r="AR278" s="40" t="s">
        <v>187</v>
      </c>
      <c r="AT278" s="40" t="s">
        <v>132</v>
      </c>
      <c r="AU278" s="40" t="s">
        <v>136</v>
      </c>
      <c r="AY278" s="40" t="s">
        <v>131</v>
      </c>
      <c r="BE278" s="118">
        <f>IF($U$278="základná",$N$278,0)</f>
        <v>0</v>
      </c>
      <c r="BF278" s="118">
        <f>IF($U$278="znížená",$N$278,0)</f>
        <v>0</v>
      </c>
      <c r="BG278" s="118">
        <f>IF($U$278="zákl. prenesená",$N$278,0)</f>
        <v>0</v>
      </c>
      <c r="BH278" s="118">
        <f>IF($U$278="zníž. prenesená",$N$278,0)</f>
        <v>0</v>
      </c>
      <c r="BI278" s="118">
        <f>IF($U$278="nulová",$N$278,0)</f>
        <v>0</v>
      </c>
      <c r="BJ278" s="40" t="s">
        <v>136</v>
      </c>
      <c r="BK278" s="119">
        <f>ROUND($L$278*$K$278,3)</f>
        <v>0</v>
      </c>
      <c r="BL278" s="40" t="s">
        <v>187</v>
      </c>
      <c r="BM278" s="40" t="s">
        <v>586</v>
      </c>
    </row>
    <row r="279" spans="2:65" s="40" customFormat="1" ht="15.75" customHeight="1" x14ac:dyDescent="0.25">
      <c r="B279" s="41"/>
      <c r="C279" s="145" t="s">
        <v>587</v>
      </c>
      <c r="D279" s="145" t="s">
        <v>183</v>
      </c>
      <c r="E279" s="146" t="s">
        <v>588</v>
      </c>
      <c r="F279" s="163" t="s">
        <v>589</v>
      </c>
      <c r="G279" s="163"/>
      <c r="H279" s="163"/>
      <c r="I279" s="163"/>
      <c r="J279" s="147" t="s">
        <v>5</v>
      </c>
      <c r="K279" s="148">
        <v>2</v>
      </c>
      <c r="L279" s="164"/>
      <c r="M279" s="164"/>
      <c r="N279" s="164">
        <f>ROUND($L$279*$K$279,2)</f>
        <v>0</v>
      </c>
      <c r="O279" s="164"/>
      <c r="P279" s="164"/>
      <c r="Q279" s="164"/>
      <c r="R279" s="43"/>
      <c r="T279" s="114"/>
      <c r="U279" s="115" t="s">
        <v>64</v>
      </c>
      <c r="V279" s="116">
        <v>0</v>
      </c>
      <c r="W279" s="116">
        <f>$V$279*$K$279</f>
        <v>0</v>
      </c>
      <c r="X279" s="116">
        <v>1.23E-3</v>
      </c>
      <c r="Y279" s="116">
        <f>$X$279*$K$279</f>
        <v>2.4599999999999999E-3</v>
      </c>
      <c r="Z279" s="116">
        <v>0</v>
      </c>
      <c r="AA279" s="117">
        <f>$Z$279*$K$279</f>
        <v>0</v>
      </c>
      <c r="AR279" s="40" t="s">
        <v>250</v>
      </c>
      <c r="AT279" s="40" t="s">
        <v>183</v>
      </c>
      <c r="AU279" s="40" t="s">
        <v>136</v>
      </c>
      <c r="AY279" s="40" t="s">
        <v>131</v>
      </c>
      <c r="BE279" s="118">
        <f>IF($U$279="základná",$N$279,0)</f>
        <v>0</v>
      </c>
      <c r="BF279" s="118">
        <f>IF($U$279="znížená",$N$279,0)</f>
        <v>0</v>
      </c>
      <c r="BG279" s="118">
        <f>IF($U$279="zákl. prenesená",$N$279,0)</f>
        <v>0</v>
      </c>
      <c r="BH279" s="118">
        <f>IF($U$279="zníž. prenesená",$N$279,0)</f>
        <v>0</v>
      </c>
      <c r="BI279" s="118">
        <f>IF($U$279="nulová",$N$279,0)</f>
        <v>0</v>
      </c>
      <c r="BJ279" s="40" t="s">
        <v>136</v>
      </c>
      <c r="BK279" s="119">
        <f>ROUND($L$279*$K$279,3)</f>
        <v>0</v>
      </c>
      <c r="BL279" s="40" t="s">
        <v>187</v>
      </c>
      <c r="BM279" s="40" t="s">
        <v>590</v>
      </c>
    </row>
    <row r="280" spans="2:65" s="40" customFormat="1" ht="15.75" customHeight="1" x14ac:dyDescent="0.25">
      <c r="B280" s="41"/>
      <c r="C280" s="145" t="s">
        <v>591</v>
      </c>
      <c r="D280" s="145" t="s">
        <v>183</v>
      </c>
      <c r="E280" s="146" t="s">
        <v>592</v>
      </c>
      <c r="F280" s="163" t="s">
        <v>593</v>
      </c>
      <c r="G280" s="163"/>
      <c r="H280" s="163"/>
      <c r="I280" s="163"/>
      <c r="J280" s="147" t="s">
        <v>5</v>
      </c>
      <c r="K280" s="148">
        <v>2</v>
      </c>
      <c r="L280" s="164"/>
      <c r="M280" s="164"/>
      <c r="N280" s="164">
        <f>ROUND($L$280*$K$280,2)</f>
        <v>0</v>
      </c>
      <c r="O280" s="164"/>
      <c r="P280" s="164"/>
      <c r="Q280" s="164"/>
      <c r="R280" s="43"/>
      <c r="T280" s="114"/>
      <c r="U280" s="115" t="s">
        <v>64</v>
      </c>
      <c r="V280" s="116">
        <v>0</v>
      </c>
      <c r="W280" s="116">
        <f>$V$280*$K$280</f>
        <v>0</v>
      </c>
      <c r="X280" s="116">
        <v>1.39E-3</v>
      </c>
      <c r="Y280" s="116">
        <f>$X$280*$K$280</f>
        <v>2.7799999999999999E-3</v>
      </c>
      <c r="Z280" s="116">
        <v>0</v>
      </c>
      <c r="AA280" s="117">
        <f>$Z$280*$K$280</f>
        <v>0</v>
      </c>
      <c r="AR280" s="40" t="s">
        <v>250</v>
      </c>
      <c r="AT280" s="40" t="s">
        <v>183</v>
      </c>
      <c r="AU280" s="40" t="s">
        <v>136</v>
      </c>
      <c r="AY280" s="40" t="s">
        <v>131</v>
      </c>
      <c r="BE280" s="118">
        <f>IF($U$280="základná",$N$280,0)</f>
        <v>0</v>
      </c>
      <c r="BF280" s="118">
        <f>IF($U$280="znížená",$N$280,0)</f>
        <v>0</v>
      </c>
      <c r="BG280" s="118">
        <f>IF($U$280="zákl. prenesená",$N$280,0)</f>
        <v>0</v>
      </c>
      <c r="BH280" s="118">
        <f>IF($U$280="zníž. prenesená",$N$280,0)</f>
        <v>0</v>
      </c>
      <c r="BI280" s="118">
        <f>IF($U$280="nulová",$N$280,0)</f>
        <v>0</v>
      </c>
      <c r="BJ280" s="40" t="s">
        <v>136</v>
      </c>
      <c r="BK280" s="119">
        <f>ROUND($L$280*$K$280,3)</f>
        <v>0</v>
      </c>
      <c r="BL280" s="40" t="s">
        <v>187</v>
      </c>
      <c r="BM280" s="40" t="s">
        <v>594</v>
      </c>
    </row>
    <row r="281" spans="2:65" s="40" customFormat="1" ht="27" customHeight="1" x14ac:dyDescent="0.25">
      <c r="B281" s="41"/>
      <c r="C281" s="141" t="s">
        <v>595</v>
      </c>
      <c r="D281" s="141" t="s">
        <v>132</v>
      </c>
      <c r="E281" s="142" t="s">
        <v>596</v>
      </c>
      <c r="F281" s="165" t="s">
        <v>597</v>
      </c>
      <c r="G281" s="165"/>
      <c r="H281" s="165"/>
      <c r="I281" s="165"/>
      <c r="J281" s="143" t="s">
        <v>5</v>
      </c>
      <c r="K281" s="144">
        <v>4</v>
      </c>
      <c r="L281" s="166"/>
      <c r="M281" s="166"/>
      <c r="N281" s="166">
        <f>ROUND($L$281*$K$281,2)</f>
        <v>0</v>
      </c>
      <c r="O281" s="166"/>
      <c r="P281" s="166"/>
      <c r="Q281" s="166"/>
      <c r="R281" s="43"/>
      <c r="T281" s="114"/>
      <c r="U281" s="115" t="s">
        <v>64</v>
      </c>
      <c r="V281" s="116">
        <v>2.5507200000000001</v>
      </c>
      <c r="W281" s="116">
        <f>$V$281*$K$281</f>
        <v>10.20288</v>
      </c>
      <c r="X281" s="116">
        <v>4.4999999999999999E-4</v>
      </c>
      <c r="Y281" s="116">
        <f>$X$281*$K$281</f>
        <v>1.8E-3</v>
      </c>
      <c r="Z281" s="116">
        <v>0</v>
      </c>
      <c r="AA281" s="117">
        <f>$Z$281*$K$281</f>
        <v>0</v>
      </c>
      <c r="AR281" s="40" t="s">
        <v>187</v>
      </c>
      <c r="AT281" s="40" t="s">
        <v>132</v>
      </c>
      <c r="AU281" s="40" t="s">
        <v>136</v>
      </c>
      <c r="AY281" s="40" t="s">
        <v>131</v>
      </c>
      <c r="BE281" s="118">
        <f>IF($U$281="základná",$N$281,0)</f>
        <v>0</v>
      </c>
      <c r="BF281" s="118">
        <f>IF($U$281="znížená",$N$281,0)</f>
        <v>0</v>
      </c>
      <c r="BG281" s="118">
        <f>IF($U$281="zákl. prenesená",$N$281,0)</f>
        <v>0</v>
      </c>
      <c r="BH281" s="118">
        <f>IF($U$281="zníž. prenesená",$N$281,0)</f>
        <v>0</v>
      </c>
      <c r="BI281" s="118">
        <f>IF($U$281="nulová",$N$281,0)</f>
        <v>0</v>
      </c>
      <c r="BJ281" s="40" t="s">
        <v>136</v>
      </c>
      <c r="BK281" s="119">
        <f>ROUND($L$281*$K$281,3)</f>
        <v>0</v>
      </c>
      <c r="BL281" s="40" t="s">
        <v>187</v>
      </c>
      <c r="BM281" s="40" t="s">
        <v>598</v>
      </c>
    </row>
    <row r="282" spans="2:65" s="40" customFormat="1" ht="27" customHeight="1" x14ac:dyDescent="0.25">
      <c r="B282" s="41"/>
      <c r="C282" s="145" t="s">
        <v>599</v>
      </c>
      <c r="D282" s="145" t="s">
        <v>183</v>
      </c>
      <c r="E282" s="146" t="s">
        <v>600</v>
      </c>
      <c r="F282" s="163" t="s">
        <v>601</v>
      </c>
      <c r="G282" s="163"/>
      <c r="H282" s="163"/>
      <c r="I282" s="163"/>
      <c r="J282" s="147" t="s">
        <v>5</v>
      </c>
      <c r="K282" s="148">
        <v>4</v>
      </c>
      <c r="L282" s="164"/>
      <c r="M282" s="164"/>
      <c r="N282" s="164">
        <f>ROUND($L$282*$K$282,2)</f>
        <v>0</v>
      </c>
      <c r="O282" s="164"/>
      <c r="P282" s="164"/>
      <c r="Q282" s="164"/>
      <c r="R282" s="43"/>
      <c r="T282" s="114"/>
      <c r="U282" s="115" t="s">
        <v>64</v>
      </c>
      <c r="V282" s="116">
        <v>0</v>
      </c>
      <c r="W282" s="116">
        <f>$V$282*$K$282</f>
        <v>0</v>
      </c>
      <c r="X282" s="116">
        <v>1.4999999999999999E-2</v>
      </c>
      <c r="Y282" s="116">
        <f>$X$282*$K$282</f>
        <v>0.06</v>
      </c>
      <c r="Z282" s="116">
        <v>0</v>
      </c>
      <c r="AA282" s="117">
        <f>$Z$282*$K$282</f>
        <v>0</v>
      </c>
      <c r="AR282" s="40" t="s">
        <v>250</v>
      </c>
      <c r="AT282" s="40" t="s">
        <v>183</v>
      </c>
      <c r="AU282" s="40" t="s">
        <v>136</v>
      </c>
      <c r="AY282" s="40" t="s">
        <v>131</v>
      </c>
      <c r="BE282" s="118">
        <f>IF($U$282="základná",$N$282,0)</f>
        <v>0</v>
      </c>
      <c r="BF282" s="118">
        <f>IF($U$282="znížená",$N$282,0)</f>
        <v>0</v>
      </c>
      <c r="BG282" s="118">
        <f>IF($U$282="zákl. prenesená",$N$282,0)</f>
        <v>0</v>
      </c>
      <c r="BH282" s="118">
        <f>IF($U$282="zníž. prenesená",$N$282,0)</f>
        <v>0</v>
      </c>
      <c r="BI282" s="118">
        <f>IF($U$282="nulová",$N$282,0)</f>
        <v>0</v>
      </c>
      <c r="BJ282" s="40" t="s">
        <v>136</v>
      </c>
      <c r="BK282" s="119">
        <f>ROUND($L$282*$K$282,3)</f>
        <v>0</v>
      </c>
      <c r="BL282" s="40" t="s">
        <v>187</v>
      </c>
      <c r="BM282" s="40" t="s">
        <v>602</v>
      </c>
    </row>
    <row r="283" spans="2:65" s="40" customFormat="1" ht="27" customHeight="1" x14ac:dyDescent="0.25">
      <c r="B283" s="41"/>
      <c r="C283" s="141" t="s">
        <v>603</v>
      </c>
      <c r="D283" s="141" t="s">
        <v>132</v>
      </c>
      <c r="E283" s="142" t="s">
        <v>604</v>
      </c>
      <c r="F283" s="165" t="s">
        <v>605</v>
      </c>
      <c r="G283" s="165"/>
      <c r="H283" s="165"/>
      <c r="I283" s="165"/>
      <c r="J283" s="143" t="s">
        <v>5</v>
      </c>
      <c r="K283" s="144">
        <v>0</v>
      </c>
      <c r="L283" s="166"/>
      <c r="M283" s="166"/>
      <c r="N283" s="166">
        <f>ROUND($L$283*$K$283,2)</f>
        <v>0</v>
      </c>
      <c r="O283" s="166"/>
      <c r="P283" s="166"/>
      <c r="Q283" s="166"/>
      <c r="R283" s="43"/>
      <c r="T283" s="114"/>
      <c r="U283" s="115" t="s">
        <v>64</v>
      </c>
      <c r="V283" s="116">
        <v>0.44763999999999998</v>
      </c>
      <c r="W283" s="116">
        <f>$V$283*$K$283</f>
        <v>0</v>
      </c>
      <c r="X283" s="116">
        <v>5.0000000000000002E-5</v>
      </c>
      <c r="Y283" s="116">
        <f>$X$283*$K$283</f>
        <v>0</v>
      </c>
      <c r="Z283" s="116">
        <v>0</v>
      </c>
      <c r="AA283" s="117">
        <f>$Z$283*$K$283</f>
        <v>0</v>
      </c>
      <c r="AR283" s="40" t="s">
        <v>187</v>
      </c>
      <c r="AT283" s="40" t="s">
        <v>132</v>
      </c>
      <c r="AU283" s="40" t="s">
        <v>136</v>
      </c>
      <c r="AY283" s="40" t="s">
        <v>131</v>
      </c>
      <c r="BE283" s="118">
        <f>IF($U$283="základná",$N$283,0)</f>
        <v>0</v>
      </c>
      <c r="BF283" s="118">
        <f>IF($U$283="znížená",$N$283,0)</f>
        <v>0</v>
      </c>
      <c r="BG283" s="118">
        <f>IF($U$283="zákl. prenesená",$N$283,0)</f>
        <v>0</v>
      </c>
      <c r="BH283" s="118">
        <f>IF($U$283="zníž. prenesená",$N$283,0)</f>
        <v>0</v>
      </c>
      <c r="BI283" s="118">
        <f>IF($U$283="nulová",$N$283,0)</f>
        <v>0</v>
      </c>
      <c r="BJ283" s="40" t="s">
        <v>136</v>
      </c>
      <c r="BK283" s="119">
        <f>ROUND($L$283*$K$283,3)</f>
        <v>0</v>
      </c>
      <c r="BL283" s="40" t="s">
        <v>187</v>
      </c>
      <c r="BM283" s="40" t="s">
        <v>606</v>
      </c>
    </row>
    <row r="284" spans="2:65" s="40" customFormat="1" ht="27" customHeight="1" x14ac:dyDescent="0.25">
      <c r="B284" s="41"/>
      <c r="C284" s="141" t="s">
        <v>607</v>
      </c>
      <c r="D284" s="141" t="s">
        <v>132</v>
      </c>
      <c r="E284" s="142" t="s">
        <v>608</v>
      </c>
      <c r="F284" s="165" t="s">
        <v>609</v>
      </c>
      <c r="G284" s="165"/>
      <c r="H284" s="165"/>
      <c r="I284" s="165"/>
      <c r="J284" s="143" t="s">
        <v>4</v>
      </c>
      <c r="K284" s="144">
        <v>9.1280000000000001</v>
      </c>
      <c r="L284" s="166"/>
      <c r="M284" s="166"/>
      <c r="N284" s="166">
        <f>ROUND($L$284*$K$284,2)</f>
        <v>0</v>
      </c>
      <c r="O284" s="166"/>
      <c r="P284" s="166"/>
      <c r="Q284" s="166"/>
      <c r="R284" s="43"/>
      <c r="T284" s="114"/>
      <c r="U284" s="115" t="s">
        <v>64</v>
      </c>
      <c r="V284" s="116">
        <v>0</v>
      </c>
      <c r="W284" s="116">
        <f>$V$284*$K$284</f>
        <v>0</v>
      </c>
      <c r="X284" s="116">
        <v>0</v>
      </c>
      <c r="Y284" s="116">
        <f>$X$284*$K$284</f>
        <v>0</v>
      </c>
      <c r="Z284" s="116">
        <v>0</v>
      </c>
      <c r="AA284" s="117">
        <f>$Z$284*$K$284</f>
        <v>0</v>
      </c>
      <c r="AR284" s="40" t="s">
        <v>187</v>
      </c>
      <c r="AT284" s="40" t="s">
        <v>132</v>
      </c>
      <c r="AU284" s="40" t="s">
        <v>136</v>
      </c>
      <c r="AY284" s="40" t="s">
        <v>131</v>
      </c>
      <c r="BE284" s="118">
        <f>IF($U$284="základná",$N$284,0)</f>
        <v>0</v>
      </c>
      <c r="BF284" s="118">
        <f>IF($U$284="znížená",$N$284,0)</f>
        <v>0</v>
      </c>
      <c r="BG284" s="118">
        <f>IF($U$284="zákl. prenesená",$N$284,0)</f>
        <v>0</v>
      </c>
      <c r="BH284" s="118">
        <f>IF($U$284="zníž. prenesená",$N$284,0)</f>
        <v>0</v>
      </c>
      <c r="BI284" s="118">
        <f>IF($U$284="nulová",$N$284,0)</f>
        <v>0</v>
      </c>
      <c r="BJ284" s="40" t="s">
        <v>136</v>
      </c>
      <c r="BK284" s="119">
        <f>ROUND($L$284*$K$284,3)</f>
        <v>0</v>
      </c>
      <c r="BL284" s="40" t="s">
        <v>187</v>
      </c>
      <c r="BM284" s="40" t="s">
        <v>610</v>
      </c>
    </row>
    <row r="285" spans="2:65" s="101" customFormat="1" ht="30.75" customHeight="1" x14ac:dyDescent="0.3">
      <c r="B285" s="100"/>
      <c r="C285" s="149"/>
      <c r="D285" s="150" t="s">
        <v>103</v>
      </c>
      <c r="E285" s="150"/>
      <c r="F285" s="150"/>
      <c r="G285" s="150"/>
      <c r="H285" s="150"/>
      <c r="I285" s="150"/>
      <c r="J285" s="150"/>
      <c r="K285" s="150"/>
      <c r="L285" s="150"/>
      <c r="M285" s="150"/>
      <c r="N285" s="168">
        <f>$BK$285</f>
        <v>0</v>
      </c>
      <c r="O285" s="168"/>
      <c r="P285" s="168"/>
      <c r="Q285" s="168"/>
      <c r="R285" s="103"/>
      <c r="T285" s="104"/>
      <c r="W285" s="105">
        <f>SUM($W$286:$W$291)</f>
        <v>0</v>
      </c>
      <c r="Y285" s="105">
        <f>SUM($Y$286:$Y$291)</f>
        <v>0</v>
      </c>
      <c r="AA285" s="106">
        <f>SUM($AA$286:$AA$291)</f>
        <v>0</v>
      </c>
      <c r="AR285" s="107" t="s">
        <v>136</v>
      </c>
      <c r="AT285" s="107" t="s">
        <v>129</v>
      </c>
      <c r="AU285" s="107" t="s">
        <v>130</v>
      </c>
      <c r="AY285" s="107" t="s">
        <v>131</v>
      </c>
      <c r="BK285" s="108">
        <f>SUM($BK$286:$BK$291)</f>
        <v>0</v>
      </c>
    </row>
    <row r="286" spans="2:65" s="40" customFormat="1" ht="39" customHeight="1" x14ac:dyDescent="0.25">
      <c r="B286" s="41"/>
      <c r="C286" s="141" t="s">
        <v>611</v>
      </c>
      <c r="D286" s="141" t="s">
        <v>132</v>
      </c>
      <c r="E286" s="142" t="s">
        <v>612</v>
      </c>
      <c r="F286" s="165" t="s">
        <v>613</v>
      </c>
      <c r="G286" s="165"/>
      <c r="H286" s="165"/>
      <c r="I286" s="165"/>
      <c r="J286" s="143" t="s">
        <v>1</v>
      </c>
      <c r="K286" s="144">
        <v>0</v>
      </c>
      <c r="L286" s="166"/>
      <c r="M286" s="166"/>
      <c r="N286" s="166">
        <f>ROUND($L$286*$K$286,2)</f>
        <v>0</v>
      </c>
      <c r="O286" s="166"/>
      <c r="P286" s="166"/>
      <c r="Q286" s="166"/>
      <c r="R286" s="43"/>
      <c r="T286" s="114"/>
      <c r="U286" s="115" t="s">
        <v>64</v>
      </c>
      <c r="V286" s="116">
        <v>0.56299999999999994</v>
      </c>
      <c r="W286" s="116">
        <f>$V$286*$K$286</f>
        <v>0</v>
      </c>
      <c r="X286" s="116">
        <v>0</v>
      </c>
      <c r="Y286" s="116">
        <f>$X$286*$K$286</f>
        <v>0</v>
      </c>
      <c r="Z286" s="116">
        <v>0</v>
      </c>
      <c r="AA286" s="117">
        <f>$Z$286*$K$286</f>
        <v>0</v>
      </c>
      <c r="AR286" s="40" t="s">
        <v>187</v>
      </c>
      <c r="AT286" s="40" t="s">
        <v>132</v>
      </c>
      <c r="AU286" s="40" t="s">
        <v>136</v>
      </c>
      <c r="AY286" s="40" t="s">
        <v>131</v>
      </c>
      <c r="BE286" s="118">
        <f>IF($U$286="základná",$N$286,0)</f>
        <v>0</v>
      </c>
      <c r="BF286" s="118">
        <f>IF($U$286="znížená",$N$286,0)</f>
        <v>0</v>
      </c>
      <c r="BG286" s="118">
        <f>IF($U$286="zákl. prenesená",$N$286,0)</f>
        <v>0</v>
      </c>
      <c r="BH286" s="118">
        <f>IF($U$286="zníž. prenesená",$N$286,0)</f>
        <v>0</v>
      </c>
      <c r="BI286" s="118">
        <f>IF($U$286="nulová",$N$286,0)</f>
        <v>0</v>
      </c>
      <c r="BJ286" s="40" t="s">
        <v>136</v>
      </c>
      <c r="BK286" s="119">
        <f>ROUND($L$286*$K$286,3)</f>
        <v>0</v>
      </c>
      <c r="BL286" s="40" t="s">
        <v>187</v>
      </c>
      <c r="BM286" s="40" t="s">
        <v>614</v>
      </c>
    </row>
    <row r="287" spans="2:65" s="40" customFormat="1" ht="27" customHeight="1" x14ac:dyDescent="0.25">
      <c r="B287" s="41"/>
      <c r="C287" s="145" t="s">
        <v>615</v>
      </c>
      <c r="D287" s="145" t="s">
        <v>183</v>
      </c>
      <c r="E287" s="146" t="s">
        <v>616</v>
      </c>
      <c r="F287" s="163" t="s">
        <v>617</v>
      </c>
      <c r="G287" s="163"/>
      <c r="H287" s="163"/>
      <c r="I287" s="163"/>
      <c r="J287" s="147" t="s">
        <v>5</v>
      </c>
      <c r="K287" s="148">
        <v>0</v>
      </c>
      <c r="L287" s="164"/>
      <c r="M287" s="164"/>
      <c r="N287" s="164">
        <f>ROUND($L$287*$K$287,2)</f>
        <v>0</v>
      </c>
      <c r="O287" s="164"/>
      <c r="P287" s="164"/>
      <c r="Q287" s="164"/>
      <c r="R287" s="43"/>
      <c r="T287" s="114"/>
      <c r="U287" s="115" t="s">
        <v>64</v>
      </c>
      <c r="V287" s="116">
        <v>0</v>
      </c>
      <c r="W287" s="116">
        <f>$V$287*$K$287</f>
        <v>0</v>
      </c>
      <c r="X287" s="116">
        <v>0.1051</v>
      </c>
      <c r="Y287" s="116">
        <f>$X$287*$K$287</f>
        <v>0</v>
      </c>
      <c r="Z287" s="116">
        <v>0</v>
      </c>
      <c r="AA287" s="117">
        <f>$Z$287*$K$287</f>
        <v>0</v>
      </c>
      <c r="AR287" s="40" t="s">
        <v>250</v>
      </c>
      <c r="AT287" s="40" t="s">
        <v>183</v>
      </c>
      <c r="AU287" s="40" t="s">
        <v>136</v>
      </c>
      <c r="AY287" s="40" t="s">
        <v>131</v>
      </c>
      <c r="BE287" s="118">
        <f>IF($U$287="základná",$N$287,0)</f>
        <v>0</v>
      </c>
      <c r="BF287" s="118">
        <f>IF($U$287="znížená",$N$287,0)</f>
        <v>0</v>
      </c>
      <c r="BG287" s="118">
        <f>IF($U$287="zákl. prenesená",$N$287,0)</f>
        <v>0</v>
      </c>
      <c r="BH287" s="118">
        <f>IF($U$287="zníž. prenesená",$N$287,0)</f>
        <v>0</v>
      </c>
      <c r="BI287" s="118">
        <f>IF($U$287="nulová",$N$287,0)</f>
        <v>0</v>
      </c>
      <c r="BJ287" s="40" t="s">
        <v>136</v>
      </c>
      <c r="BK287" s="119">
        <f>ROUND($L$287*$K$287,3)</f>
        <v>0</v>
      </c>
      <c r="BL287" s="40" t="s">
        <v>187</v>
      </c>
      <c r="BM287" s="40" t="s">
        <v>618</v>
      </c>
    </row>
    <row r="288" spans="2:65" s="40" customFormat="1" ht="39" customHeight="1" x14ac:dyDescent="0.25">
      <c r="B288" s="41"/>
      <c r="C288" s="141" t="s">
        <v>619</v>
      </c>
      <c r="D288" s="141" t="s">
        <v>132</v>
      </c>
      <c r="E288" s="142" t="s">
        <v>620</v>
      </c>
      <c r="F288" s="165" t="s">
        <v>621</v>
      </c>
      <c r="G288" s="165"/>
      <c r="H288" s="165"/>
      <c r="I288" s="165"/>
      <c r="J288" s="143" t="s">
        <v>2</v>
      </c>
      <c r="K288" s="144">
        <v>0</v>
      </c>
      <c r="L288" s="166"/>
      <c r="M288" s="166"/>
      <c r="N288" s="166">
        <f>ROUND($L$288*$K$288,2)</f>
        <v>0</v>
      </c>
      <c r="O288" s="166"/>
      <c r="P288" s="166"/>
      <c r="Q288" s="166"/>
      <c r="R288" s="43"/>
      <c r="T288" s="114"/>
      <c r="U288" s="115" t="s">
        <v>64</v>
      </c>
      <c r="V288" s="116">
        <v>0.29110000000000003</v>
      </c>
      <c r="W288" s="116">
        <f>$V$288*$K$288</f>
        <v>0</v>
      </c>
      <c r="X288" s="116">
        <v>6.0000000000000002E-5</v>
      </c>
      <c r="Y288" s="116">
        <f>$X$288*$K$288</f>
        <v>0</v>
      </c>
      <c r="Z288" s="116">
        <v>0</v>
      </c>
      <c r="AA288" s="117">
        <f>$Z$288*$K$288</f>
        <v>0</v>
      </c>
      <c r="AR288" s="40" t="s">
        <v>187</v>
      </c>
      <c r="AT288" s="40" t="s">
        <v>132</v>
      </c>
      <c r="AU288" s="40" t="s">
        <v>136</v>
      </c>
      <c r="AY288" s="40" t="s">
        <v>131</v>
      </c>
      <c r="BE288" s="118">
        <f>IF($U$288="základná",$N$288,0)</f>
        <v>0</v>
      </c>
      <c r="BF288" s="118">
        <f>IF($U$288="znížená",$N$288,0)</f>
        <v>0</v>
      </c>
      <c r="BG288" s="118">
        <f>IF($U$288="zákl. prenesená",$N$288,0)</f>
        <v>0</v>
      </c>
      <c r="BH288" s="118">
        <f>IF($U$288="zníž. prenesená",$N$288,0)</f>
        <v>0</v>
      </c>
      <c r="BI288" s="118">
        <f>IF($U$288="nulová",$N$288,0)</f>
        <v>0</v>
      </c>
      <c r="BJ288" s="40" t="s">
        <v>136</v>
      </c>
      <c r="BK288" s="119">
        <f>ROUND($L$288*$K$288,3)</f>
        <v>0</v>
      </c>
      <c r="BL288" s="40" t="s">
        <v>187</v>
      </c>
      <c r="BM288" s="40" t="s">
        <v>622</v>
      </c>
    </row>
    <row r="289" spans="2:65" s="40" customFormat="1" ht="51" customHeight="1" x14ac:dyDescent="0.25">
      <c r="B289" s="41"/>
      <c r="C289" s="145" t="s">
        <v>623</v>
      </c>
      <c r="D289" s="145" t="s">
        <v>183</v>
      </c>
      <c r="E289" s="146" t="s">
        <v>624</v>
      </c>
      <c r="F289" s="163" t="s">
        <v>625</v>
      </c>
      <c r="G289" s="163"/>
      <c r="H289" s="163"/>
      <c r="I289" s="163"/>
      <c r="J289" s="147" t="s">
        <v>2</v>
      </c>
      <c r="K289" s="148">
        <v>0</v>
      </c>
      <c r="L289" s="164"/>
      <c r="M289" s="164"/>
      <c r="N289" s="164">
        <f>ROUND($L$289*$K$289,2)</f>
        <v>0</v>
      </c>
      <c r="O289" s="164"/>
      <c r="P289" s="164"/>
      <c r="Q289" s="164"/>
      <c r="R289" s="43"/>
      <c r="T289" s="114"/>
      <c r="U289" s="115" t="s">
        <v>64</v>
      </c>
      <c r="V289" s="116">
        <v>0</v>
      </c>
      <c r="W289" s="116">
        <f>$V$289*$K$289</f>
        <v>0</v>
      </c>
      <c r="X289" s="116">
        <v>5.0000000000000001E-3</v>
      </c>
      <c r="Y289" s="116">
        <f>$X$289*$K$289</f>
        <v>0</v>
      </c>
      <c r="Z289" s="116">
        <v>0</v>
      </c>
      <c r="AA289" s="117">
        <f>$Z$289*$K$289</f>
        <v>0</v>
      </c>
      <c r="AR289" s="40" t="s">
        <v>250</v>
      </c>
      <c r="AT289" s="40" t="s">
        <v>183</v>
      </c>
      <c r="AU289" s="40" t="s">
        <v>136</v>
      </c>
      <c r="AY289" s="40" t="s">
        <v>131</v>
      </c>
      <c r="BE289" s="118">
        <f>IF($U$289="základná",$N$289,0)</f>
        <v>0</v>
      </c>
      <c r="BF289" s="118">
        <f>IF($U$289="znížená",$N$289,0)</f>
        <v>0</v>
      </c>
      <c r="BG289" s="118">
        <f>IF($U$289="zákl. prenesená",$N$289,0)</f>
        <v>0</v>
      </c>
      <c r="BH289" s="118">
        <f>IF($U$289="zníž. prenesená",$N$289,0)</f>
        <v>0</v>
      </c>
      <c r="BI289" s="118">
        <f>IF($U$289="nulová",$N$289,0)</f>
        <v>0</v>
      </c>
      <c r="BJ289" s="40" t="s">
        <v>136</v>
      </c>
      <c r="BK289" s="119">
        <f>ROUND($L$289*$K$289,3)</f>
        <v>0</v>
      </c>
      <c r="BL289" s="40" t="s">
        <v>187</v>
      </c>
      <c r="BM289" s="40" t="s">
        <v>626</v>
      </c>
    </row>
    <row r="290" spans="2:65" s="40" customFormat="1" ht="27" customHeight="1" x14ac:dyDescent="0.25">
      <c r="B290" s="41"/>
      <c r="C290" s="141" t="s">
        <v>627</v>
      </c>
      <c r="D290" s="141" t="s">
        <v>132</v>
      </c>
      <c r="E290" s="142" t="s">
        <v>628</v>
      </c>
      <c r="F290" s="165" t="s">
        <v>629</v>
      </c>
      <c r="G290" s="165"/>
      <c r="H290" s="165"/>
      <c r="I290" s="165"/>
      <c r="J290" s="143" t="s">
        <v>5</v>
      </c>
      <c r="K290" s="144">
        <v>0</v>
      </c>
      <c r="L290" s="166"/>
      <c r="M290" s="166"/>
      <c r="N290" s="166">
        <f>ROUND($L$290*$K$290,2)</f>
        <v>0</v>
      </c>
      <c r="O290" s="166"/>
      <c r="P290" s="166"/>
      <c r="Q290" s="166"/>
      <c r="R290" s="43"/>
      <c r="T290" s="114"/>
      <c r="U290" s="115" t="s">
        <v>64</v>
      </c>
      <c r="V290" s="116">
        <v>1.2E-2</v>
      </c>
      <c r="W290" s="116">
        <f>$V$290*$K$290</f>
        <v>0</v>
      </c>
      <c r="X290" s="116">
        <v>0</v>
      </c>
      <c r="Y290" s="116">
        <f>$X$290*$K$290</f>
        <v>0</v>
      </c>
      <c r="Z290" s="116">
        <v>0</v>
      </c>
      <c r="AA290" s="117">
        <f>$Z$290*$K$290</f>
        <v>0</v>
      </c>
      <c r="AR290" s="40" t="s">
        <v>187</v>
      </c>
      <c r="AT290" s="40" t="s">
        <v>132</v>
      </c>
      <c r="AU290" s="40" t="s">
        <v>136</v>
      </c>
      <c r="AY290" s="40" t="s">
        <v>131</v>
      </c>
      <c r="BE290" s="118">
        <f>IF($U$290="základná",$N$290,0)</f>
        <v>0</v>
      </c>
      <c r="BF290" s="118">
        <f>IF($U$290="znížená",$N$290,0)</f>
        <v>0</v>
      </c>
      <c r="BG290" s="118">
        <f>IF($U$290="zákl. prenesená",$N$290,0)</f>
        <v>0</v>
      </c>
      <c r="BH290" s="118">
        <f>IF($U$290="zníž. prenesená",$N$290,0)</f>
        <v>0</v>
      </c>
      <c r="BI290" s="118">
        <f>IF($U$290="nulová",$N$290,0)</f>
        <v>0</v>
      </c>
      <c r="BJ290" s="40" t="s">
        <v>136</v>
      </c>
      <c r="BK290" s="119">
        <f>ROUND($L$290*$K$290,3)</f>
        <v>0</v>
      </c>
      <c r="BL290" s="40" t="s">
        <v>187</v>
      </c>
      <c r="BM290" s="40" t="s">
        <v>630</v>
      </c>
    </row>
    <row r="291" spans="2:65" s="40" customFormat="1" ht="27" customHeight="1" x14ac:dyDescent="0.25">
      <c r="B291" s="41"/>
      <c r="C291" s="141" t="s">
        <v>631</v>
      </c>
      <c r="D291" s="141" t="s">
        <v>132</v>
      </c>
      <c r="E291" s="142" t="s">
        <v>632</v>
      </c>
      <c r="F291" s="165" t="s">
        <v>633</v>
      </c>
      <c r="G291" s="165"/>
      <c r="H291" s="165"/>
      <c r="I291" s="165"/>
      <c r="J291" s="143" t="s">
        <v>4</v>
      </c>
      <c r="K291" s="144">
        <v>0</v>
      </c>
      <c r="L291" s="166"/>
      <c r="M291" s="166"/>
      <c r="N291" s="166">
        <f>ROUND($L$291*$K$291,2)</f>
        <v>0</v>
      </c>
      <c r="O291" s="166"/>
      <c r="P291" s="166"/>
      <c r="Q291" s="166"/>
      <c r="R291" s="43"/>
      <c r="T291" s="114"/>
      <c r="U291" s="115" t="s">
        <v>64</v>
      </c>
      <c r="V291" s="116">
        <v>0</v>
      </c>
      <c r="W291" s="116">
        <f>$V$291*$K$291</f>
        <v>0</v>
      </c>
      <c r="X291" s="116">
        <v>0</v>
      </c>
      <c r="Y291" s="116">
        <f>$X$291*$K$291</f>
        <v>0</v>
      </c>
      <c r="Z291" s="116">
        <v>0</v>
      </c>
      <c r="AA291" s="117">
        <f>$Z$291*$K$291</f>
        <v>0</v>
      </c>
      <c r="AR291" s="40" t="s">
        <v>187</v>
      </c>
      <c r="AT291" s="40" t="s">
        <v>132</v>
      </c>
      <c r="AU291" s="40" t="s">
        <v>136</v>
      </c>
      <c r="AY291" s="40" t="s">
        <v>131</v>
      </c>
      <c r="BE291" s="118">
        <f>IF($U$291="základná",$N$291,0)</f>
        <v>0</v>
      </c>
      <c r="BF291" s="118">
        <f>IF($U$291="znížená",$N$291,0)</f>
        <v>0</v>
      </c>
      <c r="BG291" s="118">
        <f>IF($U$291="zákl. prenesená",$N$291,0)</f>
        <v>0</v>
      </c>
      <c r="BH291" s="118">
        <f>IF($U$291="zníž. prenesená",$N$291,0)</f>
        <v>0</v>
      </c>
      <c r="BI291" s="118">
        <f>IF($U$291="nulová",$N$291,0)</f>
        <v>0</v>
      </c>
      <c r="BJ291" s="40" t="s">
        <v>136</v>
      </c>
      <c r="BK291" s="119">
        <f>ROUND($L$291*$K$291,3)</f>
        <v>0</v>
      </c>
      <c r="BL291" s="40" t="s">
        <v>187</v>
      </c>
      <c r="BM291" s="40" t="s">
        <v>634</v>
      </c>
    </row>
    <row r="292" spans="2:65" s="101" customFormat="1" ht="30.75" customHeight="1" x14ac:dyDescent="0.3">
      <c r="B292" s="100"/>
      <c r="C292" s="149"/>
      <c r="D292" s="150" t="s">
        <v>104</v>
      </c>
      <c r="E292" s="150"/>
      <c r="F292" s="150"/>
      <c r="G292" s="150"/>
      <c r="H292" s="150"/>
      <c r="I292" s="150"/>
      <c r="J292" s="150"/>
      <c r="K292" s="150"/>
      <c r="L292" s="150"/>
      <c r="M292" s="150"/>
      <c r="N292" s="168">
        <f>$BK$292</f>
        <v>0</v>
      </c>
      <c r="O292" s="168"/>
      <c r="P292" s="168"/>
      <c r="Q292" s="168"/>
      <c r="R292" s="103"/>
      <c r="T292" s="104"/>
      <c r="W292" s="105">
        <f>SUM($W$293:$W$296)</f>
        <v>0</v>
      </c>
      <c r="Y292" s="105">
        <f>SUM($Y$293:$Y$296)</f>
        <v>0</v>
      </c>
      <c r="AA292" s="106">
        <f>SUM($AA$293:$AA$296)</f>
        <v>0</v>
      </c>
      <c r="AR292" s="107" t="s">
        <v>136</v>
      </c>
      <c r="AT292" s="107" t="s">
        <v>129</v>
      </c>
      <c r="AU292" s="107" t="s">
        <v>130</v>
      </c>
      <c r="AY292" s="107" t="s">
        <v>131</v>
      </c>
      <c r="BK292" s="108">
        <f>SUM($BK$293:$BK$296)</f>
        <v>0</v>
      </c>
    </row>
    <row r="293" spans="2:65" s="40" customFormat="1" ht="39" customHeight="1" x14ac:dyDescent="0.25">
      <c r="B293" s="41"/>
      <c r="C293" s="141" t="s">
        <v>635</v>
      </c>
      <c r="D293" s="141" t="s">
        <v>132</v>
      </c>
      <c r="E293" s="142" t="s">
        <v>636</v>
      </c>
      <c r="F293" s="165" t="s">
        <v>637</v>
      </c>
      <c r="G293" s="165"/>
      <c r="H293" s="165"/>
      <c r="I293" s="165"/>
      <c r="J293" s="143" t="s">
        <v>1</v>
      </c>
      <c r="K293" s="144">
        <v>0</v>
      </c>
      <c r="L293" s="166"/>
      <c r="M293" s="166"/>
      <c r="N293" s="166">
        <f>ROUND($L$293*$K$293,2)</f>
        <v>0</v>
      </c>
      <c r="O293" s="166"/>
      <c r="P293" s="166"/>
      <c r="Q293" s="166"/>
      <c r="R293" s="43"/>
      <c r="T293" s="114"/>
      <c r="U293" s="115" t="s">
        <v>64</v>
      </c>
      <c r="V293" s="116">
        <v>0.83160000000000001</v>
      </c>
      <c r="W293" s="116">
        <f>$V$293*$K$293</f>
        <v>0</v>
      </c>
      <c r="X293" s="116">
        <v>3.2699999999999999E-3</v>
      </c>
      <c r="Y293" s="116">
        <f>$X$293*$K$293</f>
        <v>0</v>
      </c>
      <c r="Z293" s="116">
        <v>0</v>
      </c>
      <c r="AA293" s="117">
        <f>$Z$293*$K$293</f>
        <v>0</v>
      </c>
      <c r="AR293" s="40" t="s">
        <v>187</v>
      </c>
      <c r="AT293" s="40" t="s">
        <v>132</v>
      </c>
      <c r="AU293" s="40" t="s">
        <v>136</v>
      </c>
      <c r="AY293" s="40" t="s">
        <v>131</v>
      </c>
      <c r="BE293" s="118">
        <f>IF($U$293="základná",$N$293,0)</f>
        <v>0</v>
      </c>
      <c r="BF293" s="118">
        <f>IF($U$293="znížená",$N$293,0)</f>
        <v>0</v>
      </c>
      <c r="BG293" s="118">
        <f>IF($U$293="zákl. prenesená",$N$293,0)</f>
        <v>0</v>
      </c>
      <c r="BH293" s="118">
        <f>IF($U$293="zníž. prenesená",$N$293,0)</f>
        <v>0</v>
      </c>
      <c r="BI293" s="118">
        <f>IF($U$293="nulová",$N$293,0)</f>
        <v>0</v>
      </c>
      <c r="BJ293" s="40" t="s">
        <v>136</v>
      </c>
      <c r="BK293" s="119">
        <f>ROUND($L$293*$K$293,3)</f>
        <v>0</v>
      </c>
      <c r="BL293" s="40" t="s">
        <v>187</v>
      </c>
      <c r="BM293" s="40" t="s">
        <v>638</v>
      </c>
    </row>
    <row r="294" spans="2:65" s="40" customFormat="1" ht="15.75" customHeight="1" x14ac:dyDescent="0.25">
      <c r="B294" s="41"/>
      <c r="C294" s="145" t="s">
        <v>639</v>
      </c>
      <c r="D294" s="145" t="s">
        <v>183</v>
      </c>
      <c r="E294" s="146" t="s">
        <v>640</v>
      </c>
      <c r="F294" s="163" t="s">
        <v>641</v>
      </c>
      <c r="G294" s="163"/>
      <c r="H294" s="163"/>
      <c r="I294" s="163"/>
      <c r="J294" s="147" t="s">
        <v>1</v>
      </c>
      <c r="K294" s="148">
        <v>0</v>
      </c>
      <c r="L294" s="164"/>
      <c r="M294" s="164"/>
      <c r="N294" s="164">
        <f>ROUND($L$294*$K$294,2)</f>
        <v>0</v>
      </c>
      <c r="O294" s="164"/>
      <c r="P294" s="164"/>
      <c r="Q294" s="164"/>
      <c r="R294" s="43"/>
      <c r="T294" s="114"/>
      <c r="U294" s="115" t="s">
        <v>64</v>
      </c>
      <c r="V294" s="116">
        <v>0</v>
      </c>
      <c r="W294" s="116">
        <f>$V$294*$K$294</f>
        <v>0</v>
      </c>
      <c r="X294" s="116">
        <v>1.2E-2</v>
      </c>
      <c r="Y294" s="116">
        <f>$X$294*$K$294</f>
        <v>0</v>
      </c>
      <c r="Z294" s="116">
        <v>0</v>
      </c>
      <c r="AA294" s="117">
        <f>$Z$294*$K$294</f>
        <v>0</v>
      </c>
      <c r="AR294" s="40" t="s">
        <v>250</v>
      </c>
      <c r="AT294" s="40" t="s">
        <v>183</v>
      </c>
      <c r="AU294" s="40" t="s">
        <v>136</v>
      </c>
      <c r="AY294" s="40" t="s">
        <v>131</v>
      </c>
      <c r="BE294" s="118">
        <f>IF($U$294="základná",$N$294,0)</f>
        <v>0</v>
      </c>
      <c r="BF294" s="118">
        <f>IF($U$294="znížená",$N$294,0)</f>
        <v>0</v>
      </c>
      <c r="BG294" s="118">
        <f>IF($U$294="zákl. prenesená",$N$294,0)</f>
        <v>0</v>
      </c>
      <c r="BH294" s="118">
        <f>IF($U$294="zníž. prenesená",$N$294,0)</f>
        <v>0</v>
      </c>
      <c r="BI294" s="118">
        <f>IF($U$294="nulová",$N$294,0)</f>
        <v>0</v>
      </c>
      <c r="BJ294" s="40" t="s">
        <v>136</v>
      </c>
      <c r="BK294" s="119">
        <f>ROUND($L$294*$K$294,3)</f>
        <v>0</v>
      </c>
      <c r="BL294" s="40" t="s">
        <v>187</v>
      </c>
      <c r="BM294" s="40" t="s">
        <v>642</v>
      </c>
    </row>
    <row r="295" spans="2:65" s="40" customFormat="1" ht="15.75" customHeight="1" x14ac:dyDescent="0.25">
      <c r="B295" s="41"/>
      <c r="C295" s="141" t="s">
        <v>643</v>
      </c>
      <c r="D295" s="141" t="s">
        <v>132</v>
      </c>
      <c r="E295" s="142" t="s">
        <v>644</v>
      </c>
      <c r="F295" s="165" t="s">
        <v>1000</v>
      </c>
      <c r="G295" s="165"/>
      <c r="H295" s="165"/>
      <c r="I295" s="165"/>
      <c r="J295" s="143" t="s">
        <v>1</v>
      </c>
      <c r="K295" s="144">
        <v>0</v>
      </c>
      <c r="L295" s="166"/>
      <c r="M295" s="166"/>
      <c r="N295" s="166">
        <f>ROUND($L$295*$K$295,2)</f>
        <v>0</v>
      </c>
      <c r="O295" s="166"/>
      <c r="P295" s="166"/>
      <c r="Q295" s="166"/>
      <c r="R295" s="43"/>
      <c r="T295" s="114"/>
      <c r="U295" s="115" t="s">
        <v>64</v>
      </c>
      <c r="V295" s="116">
        <v>0.09</v>
      </c>
      <c r="W295" s="116">
        <f>$V$295*$K$295</f>
        <v>0</v>
      </c>
      <c r="X295" s="116">
        <v>1E-3</v>
      </c>
      <c r="Y295" s="116">
        <f>$X$295*$K$295</f>
        <v>0</v>
      </c>
      <c r="Z295" s="116">
        <v>0</v>
      </c>
      <c r="AA295" s="117">
        <f>$Z$295*$K$295</f>
        <v>0</v>
      </c>
      <c r="AR295" s="40" t="s">
        <v>187</v>
      </c>
      <c r="AT295" s="40" t="s">
        <v>132</v>
      </c>
      <c r="AU295" s="40" t="s">
        <v>136</v>
      </c>
      <c r="AY295" s="40" t="s">
        <v>131</v>
      </c>
      <c r="BE295" s="118">
        <f>IF($U$295="základná",$N$295,0)</f>
        <v>0</v>
      </c>
      <c r="BF295" s="118">
        <f>IF($U$295="znížená",$N$295,0)</f>
        <v>0</v>
      </c>
      <c r="BG295" s="118">
        <f>IF($U$295="zákl. prenesená",$N$295,0)</f>
        <v>0</v>
      </c>
      <c r="BH295" s="118">
        <f>IF($U$295="zníž. prenesená",$N$295,0)</f>
        <v>0</v>
      </c>
      <c r="BI295" s="118">
        <f>IF($U$295="nulová",$N$295,0)</f>
        <v>0</v>
      </c>
      <c r="BJ295" s="40" t="s">
        <v>136</v>
      </c>
      <c r="BK295" s="119">
        <f>ROUND($L$295*$K$295,3)</f>
        <v>0</v>
      </c>
      <c r="BL295" s="40" t="s">
        <v>187</v>
      </c>
      <c r="BM295" s="40" t="s">
        <v>645</v>
      </c>
    </row>
    <row r="296" spans="2:65" s="40" customFormat="1" ht="27" customHeight="1" x14ac:dyDescent="0.25">
      <c r="B296" s="41"/>
      <c r="C296" s="141" t="s">
        <v>646</v>
      </c>
      <c r="D296" s="141" t="s">
        <v>132</v>
      </c>
      <c r="E296" s="142" t="s">
        <v>647</v>
      </c>
      <c r="F296" s="165" t="s">
        <v>648</v>
      </c>
      <c r="G296" s="165"/>
      <c r="H296" s="165"/>
      <c r="I296" s="165"/>
      <c r="J296" s="143" t="s">
        <v>4</v>
      </c>
      <c r="K296" s="144">
        <v>0</v>
      </c>
      <c r="L296" s="166"/>
      <c r="M296" s="166"/>
      <c r="N296" s="166">
        <f>ROUND($L$296*$K$296,2)</f>
        <v>0</v>
      </c>
      <c r="O296" s="166"/>
      <c r="P296" s="166"/>
      <c r="Q296" s="166"/>
      <c r="R296" s="43"/>
      <c r="T296" s="114"/>
      <c r="U296" s="115" t="s">
        <v>64</v>
      </c>
      <c r="V296" s="116">
        <v>0</v>
      </c>
      <c r="W296" s="116">
        <f>$V$296*$K$296</f>
        <v>0</v>
      </c>
      <c r="X296" s="116">
        <v>0</v>
      </c>
      <c r="Y296" s="116">
        <f>$X$296*$K$296</f>
        <v>0</v>
      </c>
      <c r="Z296" s="116">
        <v>0</v>
      </c>
      <c r="AA296" s="117">
        <f>$Z$296*$K$296</f>
        <v>0</v>
      </c>
      <c r="AR296" s="40" t="s">
        <v>187</v>
      </c>
      <c r="AT296" s="40" t="s">
        <v>132</v>
      </c>
      <c r="AU296" s="40" t="s">
        <v>136</v>
      </c>
      <c r="AY296" s="40" t="s">
        <v>131</v>
      </c>
      <c r="BE296" s="118">
        <f>IF($U$296="základná",$N$296,0)</f>
        <v>0</v>
      </c>
      <c r="BF296" s="118">
        <f>IF($U$296="znížená",$N$296,0)</f>
        <v>0</v>
      </c>
      <c r="BG296" s="118">
        <f>IF($U$296="zákl. prenesená",$N$296,0)</f>
        <v>0</v>
      </c>
      <c r="BH296" s="118">
        <f>IF($U$296="zníž. prenesená",$N$296,0)</f>
        <v>0</v>
      </c>
      <c r="BI296" s="118">
        <f>IF($U$296="nulová",$N$296,0)</f>
        <v>0</v>
      </c>
      <c r="BJ296" s="40" t="s">
        <v>136</v>
      </c>
      <c r="BK296" s="119">
        <f>ROUND($L$296*$K$296,3)</f>
        <v>0</v>
      </c>
      <c r="BL296" s="40" t="s">
        <v>187</v>
      </c>
      <c r="BM296" s="40" t="s">
        <v>649</v>
      </c>
    </row>
    <row r="297" spans="2:65" s="101" customFormat="1" ht="30.75" customHeight="1" x14ac:dyDescent="0.3">
      <c r="B297" s="100"/>
      <c r="C297" s="149"/>
      <c r="D297" s="150" t="s">
        <v>105</v>
      </c>
      <c r="E297" s="150"/>
      <c r="F297" s="150"/>
      <c r="G297" s="150"/>
      <c r="H297" s="150"/>
      <c r="I297" s="150"/>
      <c r="J297" s="150"/>
      <c r="K297" s="150"/>
      <c r="L297" s="150"/>
      <c r="M297" s="150"/>
      <c r="N297" s="168">
        <f>$BK$297</f>
        <v>0</v>
      </c>
      <c r="O297" s="168"/>
      <c r="P297" s="168"/>
      <c r="Q297" s="168"/>
      <c r="R297" s="103"/>
      <c r="T297" s="104"/>
      <c r="W297" s="105">
        <f>SUM($W$298:$W$308)</f>
        <v>50.580961799999997</v>
      </c>
      <c r="Y297" s="105">
        <f>SUM($Y$298:$Y$308)</f>
        <v>1.2353859200000001</v>
      </c>
      <c r="AA297" s="106">
        <f>SUM($AA$298:$AA$308)</f>
        <v>0</v>
      </c>
      <c r="AR297" s="107" t="s">
        <v>136</v>
      </c>
      <c r="AT297" s="107" t="s">
        <v>129</v>
      </c>
      <c r="AU297" s="107" t="s">
        <v>130</v>
      </c>
      <c r="AY297" s="107" t="s">
        <v>131</v>
      </c>
      <c r="BK297" s="108">
        <f>SUM($BK$298:$BK$308)</f>
        <v>0</v>
      </c>
    </row>
    <row r="298" spans="2:65" s="40" customFormat="1" ht="27" customHeight="1" x14ac:dyDescent="0.25">
      <c r="B298" s="41"/>
      <c r="C298" s="141" t="s">
        <v>650</v>
      </c>
      <c r="D298" s="141" t="s">
        <v>132</v>
      </c>
      <c r="E298" s="142" t="s">
        <v>651</v>
      </c>
      <c r="F298" s="165" t="s">
        <v>652</v>
      </c>
      <c r="G298" s="165"/>
      <c r="H298" s="165"/>
      <c r="I298" s="165"/>
      <c r="J298" s="143" t="s">
        <v>2</v>
      </c>
      <c r="K298" s="144">
        <v>67.3</v>
      </c>
      <c r="L298" s="166"/>
      <c r="M298" s="166"/>
      <c r="N298" s="166">
        <f>ROUND($L$298*$K$298,2)</f>
        <v>0</v>
      </c>
      <c r="O298" s="166"/>
      <c r="P298" s="166"/>
      <c r="Q298" s="166"/>
      <c r="R298" s="43"/>
      <c r="T298" s="114"/>
      <c r="U298" s="115" t="s">
        <v>64</v>
      </c>
      <c r="V298" s="116">
        <v>5.2109999999999997E-2</v>
      </c>
      <c r="W298" s="116">
        <f>$V$298*$K$298</f>
        <v>3.5070029999999996</v>
      </c>
      <c r="X298" s="116">
        <v>1.0000000000000001E-5</v>
      </c>
      <c r="Y298" s="116">
        <f>$X$298*$K$298</f>
        <v>6.7299999999999999E-4</v>
      </c>
      <c r="Z298" s="116">
        <v>0</v>
      </c>
      <c r="AA298" s="117">
        <f>$Z$298*$K$298</f>
        <v>0</v>
      </c>
      <c r="AR298" s="40" t="s">
        <v>187</v>
      </c>
      <c r="AT298" s="40" t="s">
        <v>132</v>
      </c>
      <c r="AU298" s="40" t="s">
        <v>136</v>
      </c>
      <c r="AY298" s="40" t="s">
        <v>131</v>
      </c>
      <c r="BE298" s="118">
        <f>IF($U$298="základná",$N$298,0)</f>
        <v>0</v>
      </c>
      <c r="BF298" s="118">
        <f>IF($U$298="znížená",$N$298,0)</f>
        <v>0</v>
      </c>
      <c r="BG298" s="118">
        <f>IF($U$298="zákl. prenesená",$N$298,0)</f>
        <v>0</v>
      </c>
      <c r="BH298" s="118">
        <f>IF($U$298="zníž. prenesená",$N$298,0)</f>
        <v>0</v>
      </c>
      <c r="BI298" s="118">
        <f>IF($U$298="nulová",$N$298,0)</f>
        <v>0</v>
      </c>
      <c r="BJ298" s="40" t="s">
        <v>136</v>
      </c>
      <c r="BK298" s="119">
        <f>ROUND($L$298*$K$298,3)</f>
        <v>0</v>
      </c>
      <c r="BL298" s="40" t="s">
        <v>187</v>
      </c>
      <c r="BM298" s="40" t="s">
        <v>653</v>
      </c>
    </row>
    <row r="299" spans="2:65" s="40" customFormat="1" ht="27" customHeight="1" x14ac:dyDescent="0.25">
      <c r="B299" s="41"/>
      <c r="C299" s="145" t="s">
        <v>654</v>
      </c>
      <c r="D299" s="145" t="s">
        <v>183</v>
      </c>
      <c r="E299" s="146" t="s">
        <v>655</v>
      </c>
      <c r="F299" s="163" t="s">
        <v>1001</v>
      </c>
      <c r="G299" s="163"/>
      <c r="H299" s="163"/>
      <c r="I299" s="163"/>
      <c r="J299" s="147" t="s">
        <v>2</v>
      </c>
      <c r="K299" s="148">
        <v>68.646000000000001</v>
      </c>
      <c r="L299" s="164"/>
      <c r="M299" s="164"/>
      <c r="N299" s="164">
        <f>ROUND($L$299*$K$299,2)</f>
        <v>0</v>
      </c>
      <c r="O299" s="164"/>
      <c r="P299" s="164"/>
      <c r="Q299" s="164"/>
      <c r="R299" s="43"/>
      <c r="T299" s="114"/>
      <c r="U299" s="115" t="s">
        <v>64</v>
      </c>
      <c r="V299" s="116">
        <v>0</v>
      </c>
      <c r="W299" s="116">
        <f>$V$299*$K$299</f>
        <v>0</v>
      </c>
      <c r="X299" s="116">
        <v>8.0000000000000004E-4</v>
      </c>
      <c r="Y299" s="116">
        <f>$X$299*$K$299</f>
        <v>5.4916800000000002E-2</v>
      </c>
      <c r="Z299" s="116">
        <v>0</v>
      </c>
      <c r="AA299" s="117">
        <f>$Z$299*$K$299</f>
        <v>0</v>
      </c>
      <c r="AR299" s="40" t="s">
        <v>250</v>
      </c>
      <c r="AT299" s="40" t="s">
        <v>183</v>
      </c>
      <c r="AU299" s="40" t="s">
        <v>136</v>
      </c>
      <c r="AY299" s="40" t="s">
        <v>131</v>
      </c>
      <c r="BE299" s="118">
        <f>IF($U$299="základná",$N$299,0)</f>
        <v>0</v>
      </c>
      <c r="BF299" s="118">
        <f>IF($U$299="znížená",$N$299,0)</f>
        <v>0</v>
      </c>
      <c r="BG299" s="118">
        <f>IF($U$299="zákl. prenesená",$N$299,0)</f>
        <v>0</v>
      </c>
      <c r="BH299" s="118">
        <f>IF($U$299="zníž. prenesená",$N$299,0)</f>
        <v>0</v>
      </c>
      <c r="BI299" s="118">
        <f>IF($U$299="nulová",$N$299,0)</f>
        <v>0</v>
      </c>
      <c r="BJ299" s="40" t="s">
        <v>136</v>
      </c>
      <c r="BK299" s="119">
        <f>ROUND($L$299*$K$299,3)</f>
        <v>0</v>
      </c>
      <c r="BL299" s="40" t="s">
        <v>187</v>
      </c>
      <c r="BM299" s="40" t="s">
        <v>656</v>
      </c>
    </row>
    <row r="300" spans="2:65" s="40" customFormat="1" ht="27" customHeight="1" x14ac:dyDescent="0.25">
      <c r="B300" s="41"/>
      <c r="C300" s="145" t="s">
        <v>657</v>
      </c>
      <c r="D300" s="145" t="s">
        <v>183</v>
      </c>
      <c r="E300" s="146" t="s">
        <v>658</v>
      </c>
      <c r="F300" s="163" t="s">
        <v>1002</v>
      </c>
      <c r="G300" s="163"/>
      <c r="H300" s="163"/>
      <c r="I300" s="163"/>
      <c r="J300" s="147" t="s">
        <v>5</v>
      </c>
      <c r="K300" s="148">
        <v>18.18</v>
      </c>
      <c r="L300" s="164"/>
      <c r="M300" s="164"/>
      <c r="N300" s="164">
        <f>ROUND($L$300*$K$300,2)</f>
        <v>0</v>
      </c>
      <c r="O300" s="164"/>
      <c r="P300" s="164"/>
      <c r="Q300" s="164"/>
      <c r="R300" s="43"/>
      <c r="T300" s="114"/>
      <c r="U300" s="115" t="s">
        <v>64</v>
      </c>
      <c r="V300" s="116">
        <v>0</v>
      </c>
      <c r="W300" s="116">
        <f>$V$300*$K$300</f>
        <v>0</v>
      </c>
      <c r="X300" s="116">
        <v>1E-4</v>
      </c>
      <c r="Y300" s="116">
        <f>$X$300*$K$300</f>
        <v>1.818E-3</v>
      </c>
      <c r="Z300" s="116">
        <v>0</v>
      </c>
      <c r="AA300" s="117">
        <f>$Z$300*$K$300</f>
        <v>0</v>
      </c>
      <c r="AR300" s="40" t="s">
        <v>250</v>
      </c>
      <c r="AT300" s="40" t="s">
        <v>183</v>
      </c>
      <c r="AU300" s="40" t="s">
        <v>136</v>
      </c>
      <c r="AY300" s="40" t="s">
        <v>131</v>
      </c>
      <c r="BE300" s="118">
        <f>IF($U$300="základná",$N$300,0)</f>
        <v>0</v>
      </c>
      <c r="BF300" s="118">
        <f>IF($U$300="znížená",$N$300,0)</f>
        <v>0</v>
      </c>
      <c r="BG300" s="118">
        <f>IF($U$300="zákl. prenesená",$N$300,0)</f>
        <v>0</v>
      </c>
      <c r="BH300" s="118">
        <f>IF($U$300="zníž. prenesená",$N$300,0)</f>
        <v>0</v>
      </c>
      <c r="BI300" s="118">
        <f>IF($U$300="nulová",$N$300,0)</f>
        <v>0</v>
      </c>
      <c r="BJ300" s="40" t="s">
        <v>136</v>
      </c>
      <c r="BK300" s="119">
        <f>ROUND($L$300*$K$300,3)</f>
        <v>0</v>
      </c>
      <c r="BL300" s="40" t="s">
        <v>187</v>
      </c>
      <c r="BM300" s="40" t="s">
        <v>659</v>
      </c>
    </row>
    <row r="301" spans="2:65" s="40" customFormat="1" ht="27" customHeight="1" x14ac:dyDescent="0.25">
      <c r="B301" s="41"/>
      <c r="C301" s="145" t="s">
        <v>660</v>
      </c>
      <c r="D301" s="145" t="s">
        <v>183</v>
      </c>
      <c r="E301" s="146" t="s">
        <v>661</v>
      </c>
      <c r="F301" s="163" t="s">
        <v>1003</v>
      </c>
      <c r="G301" s="163"/>
      <c r="H301" s="163"/>
      <c r="I301" s="163"/>
      <c r="J301" s="147" t="s">
        <v>5</v>
      </c>
      <c r="K301" s="148">
        <v>13</v>
      </c>
      <c r="L301" s="164"/>
      <c r="M301" s="164"/>
      <c r="N301" s="164">
        <f>ROUND($L$301*$K$301,2)</f>
        <v>0</v>
      </c>
      <c r="O301" s="164"/>
      <c r="P301" s="164"/>
      <c r="Q301" s="164"/>
      <c r="R301" s="43"/>
      <c r="T301" s="114"/>
      <c r="U301" s="115" t="s">
        <v>64</v>
      </c>
      <c r="V301" s="116">
        <v>0</v>
      </c>
      <c r="W301" s="116">
        <f>$V$301*$K$301</f>
        <v>0</v>
      </c>
      <c r="X301" s="116">
        <v>1E-4</v>
      </c>
      <c r="Y301" s="116">
        <f>$X$301*$K$301</f>
        <v>1.3000000000000002E-3</v>
      </c>
      <c r="Z301" s="116">
        <v>0</v>
      </c>
      <c r="AA301" s="117">
        <f>$Z$301*$K$301</f>
        <v>0</v>
      </c>
      <c r="AR301" s="40" t="s">
        <v>250</v>
      </c>
      <c r="AT301" s="40" t="s">
        <v>183</v>
      </c>
      <c r="AU301" s="40" t="s">
        <v>136</v>
      </c>
      <c r="AY301" s="40" t="s">
        <v>131</v>
      </c>
      <c r="BE301" s="118">
        <f>IF($U$301="základná",$N$301,0)</f>
        <v>0</v>
      </c>
      <c r="BF301" s="118">
        <f>IF($U$301="znížená",$N$301,0)</f>
        <v>0</v>
      </c>
      <c r="BG301" s="118">
        <f>IF($U$301="zákl. prenesená",$N$301,0)</f>
        <v>0</v>
      </c>
      <c r="BH301" s="118">
        <f>IF($U$301="zníž. prenesená",$N$301,0)</f>
        <v>0</v>
      </c>
      <c r="BI301" s="118">
        <f>IF($U$301="nulová",$N$301,0)</f>
        <v>0</v>
      </c>
      <c r="BJ301" s="40" t="s">
        <v>136</v>
      </c>
      <c r="BK301" s="119">
        <f>ROUND($L$301*$K$301,3)</f>
        <v>0</v>
      </c>
      <c r="BL301" s="40" t="s">
        <v>187</v>
      </c>
      <c r="BM301" s="40" t="s">
        <v>662</v>
      </c>
    </row>
    <row r="302" spans="2:65" s="40" customFormat="1" ht="27" customHeight="1" x14ac:dyDescent="0.25">
      <c r="B302" s="41"/>
      <c r="C302" s="141" t="s">
        <v>663</v>
      </c>
      <c r="D302" s="141" t="s">
        <v>132</v>
      </c>
      <c r="E302" s="142" t="s">
        <v>664</v>
      </c>
      <c r="F302" s="165" t="s">
        <v>665</v>
      </c>
      <c r="G302" s="165"/>
      <c r="H302" s="165"/>
      <c r="I302" s="165"/>
      <c r="J302" s="143" t="s">
        <v>1</v>
      </c>
      <c r="K302" s="144">
        <v>136.68</v>
      </c>
      <c r="L302" s="166"/>
      <c r="M302" s="166"/>
      <c r="N302" s="166">
        <f>ROUND($L$302*$K$302,2)</f>
        <v>0</v>
      </c>
      <c r="O302" s="166"/>
      <c r="P302" s="166"/>
      <c r="Q302" s="166"/>
      <c r="R302" s="43"/>
      <c r="T302" s="114"/>
      <c r="U302" s="115" t="s">
        <v>64</v>
      </c>
      <c r="V302" s="116">
        <v>0.25639000000000001</v>
      </c>
      <c r="W302" s="116">
        <f>$V$302*$K$302</f>
        <v>35.043385200000003</v>
      </c>
      <c r="X302" s="116">
        <v>2.0000000000000002E-5</v>
      </c>
      <c r="Y302" s="116">
        <f>$X$302*$K$302</f>
        <v>2.7336000000000005E-3</v>
      </c>
      <c r="Z302" s="116">
        <v>0</v>
      </c>
      <c r="AA302" s="117">
        <f>$Z$302*$K$302</f>
        <v>0</v>
      </c>
      <c r="AR302" s="40" t="s">
        <v>187</v>
      </c>
      <c r="AT302" s="40" t="s">
        <v>132</v>
      </c>
      <c r="AU302" s="40" t="s">
        <v>136</v>
      </c>
      <c r="AY302" s="40" t="s">
        <v>131</v>
      </c>
      <c r="BE302" s="118">
        <f>IF($U$302="základná",$N$302,0)</f>
        <v>0</v>
      </c>
      <c r="BF302" s="118">
        <f>IF($U$302="znížená",$N$302,0)</f>
        <v>0</v>
      </c>
      <c r="BG302" s="118">
        <f>IF($U$302="zákl. prenesená",$N$302,0)</f>
        <v>0</v>
      </c>
      <c r="BH302" s="118">
        <f>IF($U$302="zníž. prenesená",$N$302,0)</f>
        <v>0</v>
      </c>
      <c r="BI302" s="118">
        <f>IF($U$302="nulová",$N$302,0)</f>
        <v>0</v>
      </c>
      <c r="BJ302" s="40" t="s">
        <v>136</v>
      </c>
      <c r="BK302" s="119">
        <f>ROUND($L$302*$K$302,3)</f>
        <v>0</v>
      </c>
      <c r="BL302" s="40" t="s">
        <v>187</v>
      </c>
      <c r="BM302" s="40" t="s">
        <v>666</v>
      </c>
    </row>
    <row r="303" spans="2:65" s="40" customFormat="1" ht="27" customHeight="1" x14ac:dyDescent="0.25">
      <c r="B303" s="41"/>
      <c r="C303" s="145" t="s">
        <v>667</v>
      </c>
      <c r="D303" s="145" t="s">
        <v>183</v>
      </c>
      <c r="E303" s="146" t="s">
        <v>668</v>
      </c>
      <c r="F303" s="163" t="s">
        <v>1004</v>
      </c>
      <c r="G303" s="163"/>
      <c r="H303" s="163"/>
      <c r="I303" s="163"/>
      <c r="J303" s="147" t="s">
        <v>1</v>
      </c>
      <c r="K303" s="148">
        <v>143.51400000000001</v>
      </c>
      <c r="L303" s="164"/>
      <c r="M303" s="164"/>
      <c r="N303" s="164">
        <f>ROUND($L$303*$K$303,2)</f>
        <v>0</v>
      </c>
      <c r="O303" s="164"/>
      <c r="P303" s="164"/>
      <c r="Q303" s="164"/>
      <c r="R303" s="43"/>
      <c r="T303" s="114"/>
      <c r="U303" s="115" t="s">
        <v>64</v>
      </c>
      <c r="V303" s="116">
        <v>0</v>
      </c>
      <c r="W303" s="116">
        <f>$V$303*$K$303</f>
        <v>0</v>
      </c>
      <c r="X303" s="116">
        <v>8.0999999999999996E-3</v>
      </c>
      <c r="Y303" s="116">
        <f>$X$303*$K$303</f>
        <v>1.1624634</v>
      </c>
      <c r="Z303" s="116">
        <v>0</v>
      </c>
      <c r="AA303" s="117">
        <f>$Z$303*$K$303</f>
        <v>0</v>
      </c>
      <c r="AR303" s="40" t="s">
        <v>250</v>
      </c>
      <c r="AT303" s="40" t="s">
        <v>183</v>
      </c>
      <c r="AU303" s="40" t="s">
        <v>136</v>
      </c>
      <c r="AY303" s="40" t="s">
        <v>131</v>
      </c>
      <c r="BE303" s="118">
        <f>IF($U$303="základná",$N$303,0)</f>
        <v>0</v>
      </c>
      <c r="BF303" s="118">
        <f>IF($U$303="znížená",$N$303,0)</f>
        <v>0</v>
      </c>
      <c r="BG303" s="118">
        <f>IF($U$303="zákl. prenesená",$N$303,0)</f>
        <v>0</v>
      </c>
      <c r="BH303" s="118">
        <f>IF($U$303="zníž. prenesená",$N$303,0)</f>
        <v>0</v>
      </c>
      <c r="BI303" s="118">
        <f>IF($U$303="nulová",$N$303,0)</f>
        <v>0</v>
      </c>
      <c r="BJ303" s="40" t="s">
        <v>136</v>
      </c>
      <c r="BK303" s="119">
        <f>ROUND($L$303*$K$303,3)</f>
        <v>0</v>
      </c>
      <c r="BL303" s="40" t="s">
        <v>187</v>
      </c>
      <c r="BM303" s="40" t="s">
        <v>669</v>
      </c>
    </row>
    <row r="304" spans="2:65" s="40" customFormat="1" ht="27" customHeight="1" x14ac:dyDescent="0.25">
      <c r="B304" s="41"/>
      <c r="C304" s="141" t="s">
        <v>670</v>
      </c>
      <c r="D304" s="141" t="s">
        <v>132</v>
      </c>
      <c r="E304" s="142" t="s">
        <v>671</v>
      </c>
      <c r="F304" s="165" t="s">
        <v>672</v>
      </c>
      <c r="G304" s="165"/>
      <c r="H304" s="165"/>
      <c r="I304" s="165"/>
      <c r="J304" s="143" t="s">
        <v>1</v>
      </c>
      <c r="K304" s="144">
        <v>136.68</v>
      </c>
      <c r="L304" s="166"/>
      <c r="M304" s="166"/>
      <c r="N304" s="166">
        <f>ROUND($L$304*$K$304,2)</f>
        <v>0</v>
      </c>
      <c r="O304" s="166"/>
      <c r="P304" s="166"/>
      <c r="Q304" s="166"/>
      <c r="R304" s="43"/>
      <c r="T304" s="114"/>
      <c r="U304" s="115" t="s">
        <v>64</v>
      </c>
      <c r="V304" s="116">
        <v>4.4019999999999997E-2</v>
      </c>
      <c r="W304" s="116">
        <f>$V$304*$K$304</f>
        <v>6.0166535999999997</v>
      </c>
      <c r="X304" s="116">
        <v>0</v>
      </c>
      <c r="Y304" s="116">
        <f>$X$304*$K$304</f>
        <v>0</v>
      </c>
      <c r="Z304" s="116">
        <v>0</v>
      </c>
      <c r="AA304" s="117">
        <f>$Z$304*$K$304</f>
        <v>0</v>
      </c>
      <c r="AR304" s="40" t="s">
        <v>187</v>
      </c>
      <c r="AT304" s="40" t="s">
        <v>132</v>
      </c>
      <c r="AU304" s="40" t="s">
        <v>136</v>
      </c>
      <c r="AY304" s="40" t="s">
        <v>131</v>
      </c>
      <c r="BE304" s="118">
        <f>IF($U$304="základná",$N$304,0)</f>
        <v>0</v>
      </c>
      <c r="BF304" s="118">
        <f>IF($U$304="znížená",$N$304,0)</f>
        <v>0</v>
      </c>
      <c r="BG304" s="118">
        <f>IF($U$304="zákl. prenesená",$N$304,0)</f>
        <v>0</v>
      </c>
      <c r="BH304" s="118">
        <f>IF($U$304="zníž. prenesená",$N$304,0)</f>
        <v>0</v>
      </c>
      <c r="BI304" s="118">
        <f>IF($U$304="nulová",$N$304,0)</f>
        <v>0</v>
      </c>
      <c r="BJ304" s="40" t="s">
        <v>136</v>
      </c>
      <c r="BK304" s="119">
        <f>ROUND($L$304*$K$304,3)</f>
        <v>0</v>
      </c>
      <c r="BL304" s="40" t="s">
        <v>187</v>
      </c>
      <c r="BM304" s="40" t="s">
        <v>673</v>
      </c>
    </row>
    <row r="305" spans="2:65" s="40" customFormat="1" ht="27" customHeight="1" x14ac:dyDescent="0.25">
      <c r="B305" s="41"/>
      <c r="C305" s="145" t="s">
        <v>674</v>
      </c>
      <c r="D305" s="145" t="s">
        <v>183</v>
      </c>
      <c r="E305" s="146" t="s">
        <v>675</v>
      </c>
      <c r="F305" s="163" t="s">
        <v>1005</v>
      </c>
      <c r="G305" s="163"/>
      <c r="H305" s="163"/>
      <c r="I305" s="163"/>
      <c r="J305" s="147" t="s">
        <v>1</v>
      </c>
      <c r="K305" s="148">
        <v>143.51400000000001</v>
      </c>
      <c r="L305" s="164"/>
      <c r="M305" s="164"/>
      <c r="N305" s="164">
        <f>ROUND($L$305*$K$305,2)</f>
        <v>0</v>
      </c>
      <c r="O305" s="164"/>
      <c r="P305" s="164"/>
      <c r="Q305" s="164"/>
      <c r="R305" s="43"/>
      <c r="T305" s="114"/>
      <c r="U305" s="115" t="s">
        <v>64</v>
      </c>
      <c r="V305" s="116">
        <v>0</v>
      </c>
      <c r="W305" s="116">
        <f>$V$305*$K$305</f>
        <v>0</v>
      </c>
      <c r="X305" s="116">
        <v>6.0000000000000002E-5</v>
      </c>
      <c r="Y305" s="116">
        <f>$X$305*$K$305</f>
        <v>8.6108400000000015E-3</v>
      </c>
      <c r="Z305" s="116">
        <v>0</v>
      </c>
      <c r="AA305" s="117">
        <f>$Z$305*$K$305</f>
        <v>0</v>
      </c>
      <c r="AR305" s="40" t="s">
        <v>250</v>
      </c>
      <c r="AT305" s="40" t="s">
        <v>183</v>
      </c>
      <c r="AU305" s="40" t="s">
        <v>136</v>
      </c>
      <c r="AY305" s="40" t="s">
        <v>131</v>
      </c>
      <c r="BE305" s="118">
        <f>IF($U$305="základná",$N$305,0)</f>
        <v>0</v>
      </c>
      <c r="BF305" s="118">
        <f>IF($U$305="znížená",$N$305,0)</f>
        <v>0</v>
      </c>
      <c r="BG305" s="118">
        <f>IF($U$305="zákl. prenesená",$N$305,0)</f>
        <v>0</v>
      </c>
      <c r="BH305" s="118">
        <f>IF($U$305="zníž. prenesená",$N$305,0)</f>
        <v>0</v>
      </c>
      <c r="BI305" s="118">
        <f>IF($U$305="nulová",$N$305,0)</f>
        <v>0</v>
      </c>
      <c r="BJ305" s="40" t="s">
        <v>136</v>
      </c>
      <c r="BK305" s="119">
        <f>ROUND($L$305*$K$305,3)</f>
        <v>0</v>
      </c>
      <c r="BL305" s="40" t="s">
        <v>187</v>
      </c>
      <c r="BM305" s="40" t="s">
        <v>676</v>
      </c>
    </row>
    <row r="306" spans="2:65" s="40" customFormat="1" ht="27" customHeight="1" x14ac:dyDescent="0.25">
      <c r="B306" s="41"/>
      <c r="C306" s="141" t="s">
        <v>677</v>
      </c>
      <c r="D306" s="141" t="s">
        <v>132</v>
      </c>
      <c r="E306" s="142" t="s">
        <v>678</v>
      </c>
      <c r="F306" s="165" t="s">
        <v>679</v>
      </c>
      <c r="G306" s="165"/>
      <c r="H306" s="165"/>
      <c r="I306" s="165"/>
      <c r="J306" s="143" t="s">
        <v>1</v>
      </c>
      <c r="K306" s="144">
        <v>136.68</v>
      </c>
      <c r="L306" s="166"/>
      <c r="M306" s="166"/>
      <c r="N306" s="166">
        <f>ROUND($L$306*$K$306,2)</f>
        <v>0</v>
      </c>
      <c r="O306" s="166"/>
      <c r="P306" s="166"/>
      <c r="Q306" s="166"/>
      <c r="R306" s="43"/>
      <c r="T306" s="114"/>
      <c r="U306" s="115" t="s">
        <v>64</v>
      </c>
      <c r="V306" s="116">
        <v>4.3999999999999997E-2</v>
      </c>
      <c r="W306" s="116">
        <f>$V$306*$K$306</f>
        <v>6.0139199999999997</v>
      </c>
      <c r="X306" s="116">
        <v>0</v>
      </c>
      <c r="Y306" s="116">
        <f>$X$306*$K$306</f>
        <v>0</v>
      </c>
      <c r="Z306" s="116">
        <v>0</v>
      </c>
      <c r="AA306" s="117">
        <f>$Z$306*$K$306</f>
        <v>0</v>
      </c>
      <c r="AR306" s="40" t="s">
        <v>187</v>
      </c>
      <c r="AT306" s="40" t="s">
        <v>132</v>
      </c>
      <c r="AU306" s="40" t="s">
        <v>136</v>
      </c>
      <c r="AY306" s="40" t="s">
        <v>131</v>
      </c>
      <c r="BE306" s="118">
        <f>IF($U$306="základná",$N$306,0)</f>
        <v>0</v>
      </c>
      <c r="BF306" s="118">
        <f>IF($U$306="znížená",$N$306,0)</f>
        <v>0</v>
      </c>
      <c r="BG306" s="118">
        <f>IF($U$306="zákl. prenesená",$N$306,0)</f>
        <v>0</v>
      </c>
      <c r="BH306" s="118">
        <f>IF($U$306="zníž. prenesená",$N$306,0)</f>
        <v>0</v>
      </c>
      <c r="BI306" s="118">
        <f>IF($U$306="nulová",$N$306,0)</f>
        <v>0</v>
      </c>
      <c r="BJ306" s="40" t="s">
        <v>136</v>
      </c>
      <c r="BK306" s="119">
        <f>ROUND($L$306*$K$306,3)</f>
        <v>0</v>
      </c>
      <c r="BL306" s="40" t="s">
        <v>187</v>
      </c>
      <c r="BM306" s="40" t="s">
        <v>680</v>
      </c>
    </row>
    <row r="307" spans="2:65" s="40" customFormat="1" ht="15.75" customHeight="1" x14ac:dyDescent="0.25">
      <c r="B307" s="41"/>
      <c r="C307" s="145" t="s">
        <v>681</v>
      </c>
      <c r="D307" s="145" t="s">
        <v>183</v>
      </c>
      <c r="E307" s="146" t="s">
        <v>682</v>
      </c>
      <c r="F307" s="163" t="s">
        <v>683</v>
      </c>
      <c r="G307" s="163"/>
      <c r="H307" s="163"/>
      <c r="I307" s="163"/>
      <c r="J307" s="147" t="s">
        <v>1</v>
      </c>
      <c r="K307" s="148">
        <v>143.51400000000001</v>
      </c>
      <c r="L307" s="164"/>
      <c r="M307" s="164"/>
      <c r="N307" s="164">
        <f>ROUND($L$307*$K$307,2)</f>
        <v>0</v>
      </c>
      <c r="O307" s="164"/>
      <c r="P307" s="164"/>
      <c r="Q307" s="164"/>
      <c r="R307" s="43"/>
      <c r="T307" s="114"/>
      <c r="U307" s="115" t="s">
        <v>64</v>
      </c>
      <c r="V307" s="116">
        <v>0</v>
      </c>
      <c r="W307" s="116">
        <f>$V$307*$K$307</f>
        <v>0</v>
      </c>
      <c r="X307" s="116">
        <v>2.0000000000000002E-5</v>
      </c>
      <c r="Y307" s="116">
        <f>$X$307*$K$307</f>
        <v>2.8702800000000002E-3</v>
      </c>
      <c r="Z307" s="116">
        <v>0</v>
      </c>
      <c r="AA307" s="117">
        <f>$Z$307*$K$307</f>
        <v>0</v>
      </c>
      <c r="AR307" s="40" t="s">
        <v>250</v>
      </c>
      <c r="AT307" s="40" t="s">
        <v>183</v>
      </c>
      <c r="AU307" s="40" t="s">
        <v>136</v>
      </c>
      <c r="AY307" s="40" t="s">
        <v>131</v>
      </c>
      <c r="BE307" s="118">
        <f>IF($U$307="základná",$N$307,0)</f>
        <v>0</v>
      </c>
      <c r="BF307" s="118">
        <f>IF($U$307="znížená",$N$307,0)</f>
        <v>0</v>
      </c>
      <c r="BG307" s="118">
        <f>IF($U$307="zákl. prenesená",$N$307,0)</f>
        <v>0</v>
      </c>
      <c r="BH307" s="118">
        <f>IF($U$307="zníž. prenesená",$N$307,0)</f>
        <v>0</v>
      </c>
      <c r="BI307" s="118">
        <f>IF($U$307="nulová",$N$307,0)</f>
        <v>0</v>
      </c>
      <c r="BJ307" s="40" t="s">
        <v>136</v>
      </c>
      <c r="BK307" s="119">
        <f>ROUND($L$307*$K$307,3)</f>
        <v>0</v>
      </c>
      <c r="BL307" s="40" t="s">
        <v>187</v>
      </c>
      <c r="BM307" s="40" t="s">
        <v>684</v>
      </c>
    </row>
    <row r="308" spans="2:65" s="40" customFormat="1" ht="27" customHeight="1" x14ac:dyDescent="0.25">
      <c r="B308" s="41"/>
      <c r="C308" s="141" t="s">
        <v>685</v>
      </c>
      <c r="D308" s="141" t="s">
        <v>132</v>
      </c>
      <c r="E308" s="142" t="s">
        <v>686</v>
      </c>
      <c r="F308" s="165" t="s">
        <v>687</v>
      </c>
      <c r="G308" s="165"/>
      <c r="H308" s="165"/>
      <c r="I308" s="165"/>
      <c r="J308" s="143" t="s">
        <v>4</v>
      </c>
      <c r="K308" s="144">
        <v>28.553000000000001</v>
      </c>
      <c r="L308" s="166"/>
      <c r="M308" s="166"/>
      <c r="N308" s="166">
        <f>ROUND($L$308*$K$308,2)</f>
        <v>0</v>
      </c>
      <c r="O308" s="166"/>
      <c r="P308" s="166"/>
      <c r="Q308" s="166"/>
      <c r="R308" s="43"/>
      <c r="T308" s="114"/>
      <c r="U308" s="115" t="s">
        <v>64</v>
      </c>
      <c r="V308" s="116">
        <v>0</v>
      </c>
      <c r="W308" s="116">
        <f>$V$308*$K$308</f>
        <v>0</v>
      </c>
      <c r="X308" s="116">
        <v>0</v>
      </c>
      <c r="Y308" s="116">
        <f>$X$308*$K$308</f>
        <v>0</v>
      </c>
      <c r="Z308" s="116">
        <v>0</v>
      </c>
      <c r="AA308" s="117">
        <f>$Z$308*$K$308</f>
        <v>0</v>
      </c>
      <c r="AR308" s="40" t="s">
        <v>187</v>
      </c>
      <c r="AT308" s="40" t="s">
        <v>132</v>
      </c>
      <c r="AU308" s="40" t="s">
        <v>136</v>
      </c>
      <c r="AY308" s="40" t="s">
        <v>131</v>
      </c>
      <c r="BE308" s="118">
        <f>IF($U$308="základná",$N$308,0)</f>
        <v>0</v>
      </c>
      <c r="BF308" s="118">
        <f>IF($U$308="znížená",$N$308,0)</f>
        <v>0</v>
      </c>
      <c r="BG308" s="118">
        <f>IF($U$308="zákl. prenesená",$N$308,0)</f>
        <v>0</v>
      </c>
      <c r="BH308" s="118">
        <f>IF($U$308="zníž. prenesená",$N$308,0)</f>
        <v>0</v>
      </c>
      <c r="BI308" s="118">
        <f>IF($U$308="nulová",$N$308,0)</f>
        <v>0</v>
      </c>
      <c r="BJ308" s="40" t="s">
        <v>136</v>
      </c>
      <c r="BK308" s="119">
        <f>ROUND($L$308*$K$308,3)</f>
        <v>0</v>
      </c>
      <c r="BL308" s="40" t="s">
        <v>187</v>
      </c>
      <c r="BM308" s="40" t="s">
        <v>688</v>
      </c>
    </row>
    <row r="309" spans="2:65" s="101" customFormat="1" ht="30.75" customHeight="1" x14ac:dyDescent="0.3">
      <c r="B309" s="100"/>
      <c r="C309" s="149"/>
      <c r="D309" s="150" t="s">
        <v>106</v>
      </c>
      <c r="E309" s="150"/>
      <c r="F309" s="150"/>
      <c r="G309" s="150"/>
      <c r="H309" s="150"/>
      <c r="I309" s="150"/>
      <c r="J309" s="150"/>
      <c r="K309" s="150"/>
      <c r="L309" s="150"/>
      <c r="M309" s="150"/>
      <c r="N309" s="168">
        <f>$BK$309</f>
        <v>0</v>
      </c>
      <c r="O309" s="168"/>
      <c r="P309" s="168"/>
      <c r="Q309" s="168"/>
      <c r="R309" s="103"/>
      <c r="T309" s="104"/>
      <c r="W309" s="105">
        <f>SUM($W$310:$W$313)</f>
        <v>5.1025049999999998</v>
      </c>
      <c r="Y309" s="105">
        <f>SUM($Y$310:$Y$313)</f>
        <v>0.115425</v>
      </c>
      <c r="AA309" s="106">
        <f>SUM($AA$310:$AA$313)</f>
        <v>0</v>
      </c>
      <c r="AR309" s="107" t="s">
        <v>136</v>
      </c>
      <c r="AT309" s="107" t="s">
        <v>129</v>
      </c>
      <c r="AU309" s="107" t="s">
        <v>130</v>
      </c>
      <c r="AY309" s="107" t="s">
        <v>131</v>
      </c>
      <c r="BK309" s="108">
        <f>SUM($BK$310:$BK$313)</f>
        <v>0</v>
      </c>
    </row>
    <row r="310" spans="2:65" s="40" customFormat="1" ht="27" customHeight="1" x14ac:dyDescent="0.25">
      <c r="B310" s="41"/>
      <c r="C310" s="141" t="s">
        <v>689</v>
      </c>
      <c r="D310" s="141" t="s">
        <v>132</v>
      </c>
      <c r="E310" s="142" t="s">
        <v>690</v>
      </c>
      <c r="F310" s="165" t="s">
        <v>691</v>
      </c>
      <c r="G310" s="165"/>
      <c r="H310" s="165"/>
      <c r="I310" s="165"/>
      <c r="J310" s="143" t="s">
        <v>1</v>
      </c>
      <c r="K310" s="144">
        <v>4.5</v>
      </c>
      <c r="L310" s="166"/>
      <c r="M310" s="166"/>
      <c r="N310" s="166">
        <f>ROUND($L$310*$K$310,2)</f>
        <v>0</v>
      </c>
      <c r="O310" s="166"/>
      <c r="P310" s="166"/>
      <c r="Q310" s="166"/>
      <c r="R310" s="43"/>
      <c r="T310" s="114"/>
      <c r="U310" s="115" t="s">
        <v>64</v>
      </c>
      <c r="V310" s="116">
        <v>1.03389</v>
      </c>
      <c r="W310" s="116">
        <f>$V$310*$K$310</f>
        <v>4.6525049999999997</v>
      </c>
      <c r="X310" s="116">
        <v>2.8500000000000001E-3</v>
      </c>
      <c r="Y310" s="116">
        <f>$X$310*$K$310</f>
        <v>1.2825E-2</v>
      </c>
      <c r="Z310" s="116">
        <v>0</v>
      </c>
      <c r="AA310" s="117">
        <f>$Z$310*$K$310</f>
        <v>0</v>
      </c>
      <c r="AR310" s="40" t="s">
        <v>187</v>
      </c>
      <c r="AT310" s="40" t="s">
        <v>132</v>
      </c>
      <c r="AU310" s="40" t="s">
        <v>136</v>
      </c>
      <c r="AY310" s="40" t="s">
        <v>131</v>
      </c>
      <c r="BE310" s="118">
        <f>IF($U$310="základná",$N$310,0)</f>
        <v>0</v>
      </c>
      <c r="BF310" s="118">
        <f>IF($U$310="znížená",$N$310,0)</f>
        <v>0</v>
      </c>
      <c r="BG310" s="118">
        <f>IF($U$310="zákl. prenesená",$N$310,0)</f>
        <v>0</v>
      </c>
      <c r="BH310" s="118">
        <f>IF($U$310="zníž. prenesená",$N$310,0)</f>
        <v>0</v>
      </c>
      <c r="BI310" s="118">
        <f>IF($U$310="nulová",$N$310,0)</f>
        <v>0</v>
      </c>
      <c r="BJ310" s="40" t="s">
        <v>136</v>
      </c>
      <c r="BK310" s="119">
        <f>ROUND($L$310*$K$310,3)</f>
        <v>0</v>
      </c>
      <c r="BL310" s="40" t="s">
        <v>187</v>
      </c>
      <c r="BM310" s="40" t="s">
        <v>692</v>
      </c>
    </row>
    <row r="311" spans="2:65" s="40" customFormat="1" ht="27" customHeight="1" x14ac:dyDescent="0.25">
      <c r="B311" s="41"/>
      <c r="C311" s="145" t="s">
        <v>693</v>
      </c>
      <c r="D311" s="145" t="s">
        <v>183</v>
      </c>
      <c r="E311" s="146" t="s">
        <v>694</v>
      </c>
      <c r="F311" s="163" t="s">
        <v>695</v>
      </c>
      <c r="G311" s="163"/>
      <c r="H311" s="163"/>
      <c r="I311" s="163"/>
      <c r="J311" s="147" t="s">
        <v>1</v>
      </c>
      <c r="K311" s="148">
        <v>4.7249999999999996</v>
      </c>
      <c r="L311" s="164"/>
      <c r="M311" s="164"/>
      <c r="N311" s="164">
        <f>ROUND($L$311*$K$311,2)</f>
        <v>0</v>
      </c>
      <c r="O311" s="164"/>
      <c r="P311" s="164"/>
      <c r="Q311" s="164"/>
      <c r="R311" s="43"/>
      <c r="T311" s="114"/>
      <c r="U311" s="115" t="s">
        <v>64</v>
      </c>
      <c r="V311" s="116">
        <v>0</v>
      </c>
      <c r="W311" s="116">
        <f>$V$311*$K$311</f>
        <v>0</v>
      </c>
      <c r="X311" s="116">
        <v>2.1000000000000001E-2</v>
      </c>
      <c r="Y311" s="116">
        <f>$X$311*$K$311</f>
        <v>9.9224999999999994E-2</v>
      </c>
      <c r="Z311" s="116">
        <v>0</v>
      </c>
      <c r="AA311" s="117">
        <f>$Z$311*$K$311</f>
        <v>0</v>
      </c>
      <c r="AR311" s="40" t="s">
        <v>250</v>
      </c>
      <c r="AT311" s="40" t="s">
        <v>183</v>
      </c>
      <c r="AU311" s="40" t="s">
        <v>136</v>
      </c>
      <c r="AY311" s="40" t="s">
        <v>131</v>
      </c>
      <c r="BE311" s="118">
        <f>IF($U$311="základná",$N$311,0)</f>
        <v>0</v>
      </c>
      <c r="BF311" s="118">
        <f>IF($U$311="znížená",$N$311,0)</f>
        <v>0</v>
      </c>
      <c r="BG311" s="118">
        <f>IF($U$311="zákl. prenesená",$N$311,0)</f>
        <v>0</v>
      </c>
      <c r="BH311" s="118">
        <f>IF($U$311="zníž. prenesená",$N$311,0)</f>
        <v>0</v>
      </c>
      <c r="BI311" s="118">
        <f>IF($U$311="nulová",$N$311,0)</f>
        <v>0</v>
      </c>
      <c r="BJ311" s="40" t="s">
        <v>136</v>
      </c>
      <c r="BK311" s="119">
        <f>ROUND($L$311*$K$311,3)</f>
        <v>0</v>
      </c>
      <c r="BL311" s="40" t="s">
        <v>187</v>
      </c>
      <c r="BM311" s="40" t="s">
        <v>696</v>
      </c>
    </row>
    <row r="312" spans="2:65" s="40" customFormat="1" ht="15.75" customHeight="1" x14ac:dyDescent="0.25">
      <c r="B312" s="41"/>
      <c r="C312" s="141" t="s">
        <v>697</v>
      </c>
      <c r="D312" s="141" t="s">
        <v>132</v>
      </c>
      <c r="E312" s="142" t="s">
        <v>698</v>
      </c>
      <c r="F312" s="165" t="s">
        <v>1000</v>
      </c>
      <c r="G312" s="165"/>
      <c r="H312" s="165"/>
      <c r="I312" s="165"/>
      <c r="J312" s="143" t="s">
        <v>1</v>
      </c>
      <c r="K312" s="144">
        <v>4.5</v>
      </c>
      <c r="L312" s="166"/>
      <c r="M312" s="166"/>
      <c r="N312" s="166">
        <f>ROUND($L$312*$K$312,2)</f>
        <v>0</v>
      </c>
      <c r="O312" s="166"/>
      <c r="P312" s="166"/>
      <c r="Q312" s="166"/>
      <c r="R312" s="43"/>
      <c r="T312" s="114"/>
      <c r="U312" s="115" t="s">
        <v>64</v>
      </c>
      <c r="V312" s="116">
        <v>0.1</v>
      </c>
      <c r="W312" s="116">
        <f>$V$312*$K$312</f>
        <v>0.45</v>
      </c>
      <c r="X312" s="116">
        <v>7.5000000000000002E-4</v>
      </c>
      <c r="Y312" s="116">
        <f>$X$312*$K$312</f>
        <v>3.375E-3</v>
      </c>
      <c r="Z312" s="116">
        <v>0</v>
      </c>
      <c r="AA312" s="117">
        <f>$Z$312*$K$312</f>
        <v>0</v>
      </c>
      <c r="AR312" s="40" t="s">
        <v>187</v>
      </c>
      <c r="AT312" s="40" t="s">
        <v>132</v>
      </c>
      <c r="AU312" s="40" t="s">
        <v>136</v>
      </c>
      <c r="AY312" s="40" t="s">
        <v>131</v>
      </c>
      <c r="BE312" s="118">
        <f>IF($U$312="základná",$N$312,0)</f>
        <v>0</v>
      </c>
      <c r="BF312" s="118">
        <f>IF($U$312="znížená",$N$312,0)</f>
        <v>0</v>
      </c>
      <c r="BG312" s="118">
        <f>IF($U$312="zákl. prenesená",$N$312,0)</f>
        <v>0</v>
      </c>
      <c r="BH312" s="118">
        <f>IF($U$312="zníž. prenesená",$N$312,0)</f>
        <v>0</v>
      </c>
      <c r="BI312" s="118">
        <f>IF($U$312="nulová",$N$312,0)</f>
        <v>0</v>
      </c>
      <c r="BJ312" s="40" t="s">
        <v>136</v>
      </c>
      <c r="BK312" s="119">
        <f>ROUND($L$312*$K$312,3)</f>
        <v>0</v>
      </c>
      <c r="BL312" s="40" t="s">
        <v>187</v>
      </c>
      <c r="BM312" s="40" t="s">
        <v>699</v>
      </c>
    </row>
    <row r="313" spans="2:65" s="40" customFormat="1" ht="27" customHeight="1" x14ac:dyDescent="0.25">
      <c r="B313" s="41"/>
      <c r="C313" s="141" t="s">
        <v>700</v>
      </c>
      <c r="D313" s="141" t="s">
        <v>132</v>
      </c>
      <c r="E313" s="142" t="s">
        <v>701</v>
      </c>
      <c r="F313" s="165" t="s">
        <v>702</v>
      </c>
      <c r="G313" s="165"/>
      <c r="H313" s="165"/>
      <c r="I313" s="165"/>
      <c r="J313" s="143" t="s">
        <v>4</v>
      </c>
      <c r="K313" s="144">
        <v>1.5070000000000001</v>
      </c>
      <c r="L313" s="166"/>
      <c r="M313" s="166"/>
      <c r="N313" s="166">
        <f>ROUND($L$313*$K$313,2)</f>
        <v>0</v>
      </c>
      <c r="O313" s="166"/>
      <c r="P313" s="166"/>
      <c r="Q313" s="166"/>
      <c r="R313" s="43"/>
      <c r="T313" s="114"/>
      <c r="U313" s="115" t="s">
        <v>64</v>
      </c>
      <c r="V313" s="116">
        <v>0</v>
      </c>
      <c r="W313" s="116">
        <f>$V$313*$K$313</f>
        <v>0</v>
      </c>
      <c r="X313" s="116">
        <v>0</v>
      </c>
      <c r="Y313" s="116">
        <f>$X$313*$K$313</f>
        <v>0</v>
      </c>
      <c r="Z313" s="116">
        <v>0</v>
      </c>
      <c r="AA313" s="117">
        <f>$Z$313*$K$313</f>
        <v>0</v>
      </c>
      <c r="AR313" s="40" t="s">
        <v>187</v>
      </c>
      <c r="AT313" s="40" t="s">
        <v>132</v>
      </c>
      <c r="AU313" s="40" t="s">
        <v>136</v>
      </c>
      <c r="AY313" s="40" t="s">
        <v>131</v>
      </c>
      <c r="BE313" s="118">
        <f>IF($U$313="základná",$N$313,0)</f>
        <v>0</v>
      </c>
      <c r="BF313" s="118">
        <f>IF($U$313="znížená",$N$313,0)</f>
        <v>0</v>
      </c>
      <c r="BG313" s="118">
        <f>IF($U$313="zákl. prenesená",$N$313,0)</f>
        <v>0</v>
      </c>
      <c r="BH313" s="118">
        <f>IF($U$313="zníž. prenesená",$N$313,0)</f>
        <v>0</v>
      </c>
      <c r="BI313" s="118">
        <f>IF($U$313="nulová",$N$313,0)</f>
        <v>0</v>
      </c>
      <c r="BJ313" s="40" t="s">
        <v>136</v>
      </c>
      <c r="BK313" s="119">
        <f>ROUND($L$313*$K$313,3)</f>
        <v>0</v>
      </c>
      <c r="BL313" s="40" t="s">
        <v>187</v>
      </c>
      <c r="BM313" s="40" t="s">
        <v>703</v>
      </c>
    </row>
    <row r="314" spans="2:65" s="101" customFormat="1" ht="30.75" customHeight="1" x14ac:dyDescent="0.3">
      <c r="B314" s="100"/>
      <c r="C314" s="149"/>
      <c r="D314" s="150" t="s">
        <v>107</v>
      </c>
      <c r="E314" s="150"/>
      <c r="F314" s="150"/>
      <c r="G314" s="150"/>
      <c r="H314" s="150"/>
      <c r="I314" s="150"/>
      <c r="J314" s="150"/>
      <c r="K314" s="150"/>
      <c r="L314" s="150"/>
      <c r="M314" s="150"/>
      <c r="N314" s="168">
        <f>$BK$314</f>
        <v>0</v>
      </c>
      <c r="O314" s="168"/>
      <c r="P314" s="168"/>
      <c r="Q314" s="168"/>
      <c r="R314" s="103"/>
      <c r="T314" s="104"/>
      <c r="W314" s="105">
        <f>SUM($W$315:$W$316)</f>
        <v>38.127074999999998</v>
      </c>
      <c r="Y314" s="105">
        <f>SUM($Y$315:$Y$316)</f>
        <v>0.19608210000000001</v>
      </c>
      <c r="AA314" s="106">
        <f>SUM($AA$315:$AA$316)</f>
        <v>0</v>
      </c>
      <c r="AR314" s="107" t="s">
        <v>136</v>
      </c>
      <c r="AT314" s="107" t="s">
        <v>129</v>
      </c>
      <c r="AU314" s="107" t="s">
        <v>130</v>
      </c>
      <c r="AY314" s="107" t="s">
        <v>131</v>
      </c>
      <c r="BK314" s="108">
        <f>SUM($BK$315:$BK$316)</f>
        <v>0</v>
      </c>
    </row>
    <row r="315" spans="2:65" s="40" customFormat="1" ht="39" customHeight="1" x14ac:dyDescent="0.25">
      <c r="B315" s="41"/>
      <c r="C315" s="141" t="s">
        <v>704</v>
      </c>
      <c r="D315" s="141" t="s">
        <v>132</v>
      </c>
      <c r="E315" s="142" t="s">
        <v>705</v>
      </c>
      <c r="F315" s="165" t="s">
        <v>706</v>
      </c>
      <c r="G315" s="165"/>
      <c r="H315" s="165"/>
      <c r="I315" s="165"/>
      <c r="J315" s="143" t="s">
        <v>1</v>
      </c>
      <c r="K315" s="144">
        <v>363.11500000000001</v>
      </c>
      <c r="L315" s="166"/>
      <c r="M315" s="166"/>
      <c r="N315" s="166">
        <f>ROUND($L$315*$K$315,2)</f>
        <v>0</v>
      </c>
      <c r="O315" s="166"/>
      <c r="P315" s="166"/>
      <c r="Q315" s="166"/>
      <c r="R315" s="43"/>
      <c r="T315" s="114"/>
      <c r="U315" s="115" t="s">
        <v>64</v>
      </c>
      <c r="V315" s="116">
        <v>5.1999999999999998E-2</v>
      </c>
      <c r="W315" s="116">
        <f>$V$315*$K$315</f>
        <v>18.881979999999999</v>
      </c>
      <c r="X315" s="116">
        <v>2.1000000000000001E-4</v>
      </c>
      <c r="Y315" s="116">
        <f>$X$315*$K$315</f>
        <v>7.6254150000000007E-2</v>
      </c>
      <c r="Z315" s="116">
        <v>0</v>
      </c>
      <c r="AA315" s="117">
        <f>$Z$315*$K$315</f>
        <v>0</v>
      </c>
      <c r="AR315" s="40" t="s">
        <v>187</v>
      </c>
      <c r="AT315" s="40" t="s">
        <v>132</v>
      </c>
      <c r="AU315" s="40" t="s">
        <v>136</v>
      </c>
      <c r="AY315" s="40" t="s">
        <v>131</v>
      </c>
      <c r="BE315" s="118">
        <f>IF($U$315="základná",$N$315,0)</f>
        <v>0</v>
      </c>
      <c r="BF315" s="118">
        <f>IF($U$315="znížená",$N$315,0)</f>
        <v>0</v>
      </c>
      <c r="BG315" s="118">
        <f>IF($U$315="zákl. prenesená",$N$315,0)</f>
        <v>0</v>
      </c>
      <c r="BH315" s="118">
        <f>IF($U$315="zníž. prenesená",$N$315,0)</f>
        <v>0</v>
      </c>
      <c r="BI315" s="118">
        <f>IF($U$315="nulová",$N$315,0)</f>
        <v>0</v>
      </c>
      <c r="BJ315" s="40" t="s">
        <v>136</v>
      </c>
      <c r="BK315" s="119">
        <f>ROUND($L$315*$K$315,3)</f>
        <v>0</v>
      </c>
      <c r="BL315" s="40" t="s">
        <v>187</v>
      </c>
      <c r="BM315" s="40" t="s">
        <v>707</v>
      </c>
    </row>
    <row r="316" spans="2:65" s="40" customFormat="1" ht="39" customHeight="1" x14ac:dyDescent="0.25">
      <c r="B316" s="41"/>
      <c r="C316" s="141" t="s">
        <v>708</v>
      </c>
      <c r="D316" s="141" t="s">
        <v>132</v>
      </c>
      <c r="E316" s="142" t="s">
        <v>709</v>
      </c>
      <c r="F316" s="165" t="s">
        <v>710</v>
      </c>
      <c r="G316" s="165"/>
      <c r="H316" s="165"/>
      <c r="I316" s="165"/>
      <c r="J316" s="143" t="s">
        <v>1</v>
      </c>
      <c r="K316" s="144">
        <v>363.11500000000001</v>
      </c>
      <c r="L316" s="166"/>
      <c r="M316" s="166"/>
      <c r="N316" s="166">
        <f>ROUND($L$316*$K$316,2)</f>
        <v>0</v>
      </c>
      <c r="O316" s="166"/>
      <c r="P316" s="166"/>
      <c r="Q316" s="166"/>
      <c r="R316" s="43"/>
      <c r="T316" s="114"/>
      <c r="U316" s="115" t="s">
        <v>64</v>
      </c>
      <c r="V316" s="116">
        <v>5.2999999999999999E-2</v>
      </c>
      <c r="W316" s="116">
        <f>$V$316*$K$316</f>
        <v>19.245094999999999</v>
      </c>
      <c r="X316" s="116">
        <v>3.3E-4</v>
      </c>
      <c r="Y316" s="116">
        <f>$X$316*$K$316</f>
        <v>0.11982795</v>
      </c>
      <c r="Z316" s="116">
        <v>0</v>
      </c>
      <c r="AA316" s="117">
        <f>$Z$316*$K$316</f>
        <v>0</v>
      </c>
      <c r="AR316" s="40" t="s">
        <v>187</v>
      </c>
      <c r="AT316" s="40" t="s">
        <v>132</v>
      </c>
      <c r="AU316" s="40" t="s">
        <v>136</v>
      </c>
      <c r="AY316" s="40" t="s">
        <v>131</v>
      </c>
      <c r="BE316" s="118">
        <f>IF($U$316="základná",$N$316,0)</f>
        <v>0</v>
      </c>
      <c r="BF316" s="118">
        <f>IF($U$316="znížená",$N$316,0)</f>
        <v>0</v>
      </c>
      <c r="BG316" s="118">
        <f>IF($U$316="zákl. prenesená",$N$316,0)</f>
        <v>0</v>
      </c>
      <c r="BH316" s="118">
        <f>IF($U$316="zníž. prenesená",$N$316,0)</f>
        <v>0</v>
      </c>
      <c r="BI316" s="118">
        <f>IF($U$316="nulová",$N$316,0)</f>
        <v>0</v>
      </c>
      <c r="BJ316" s="40" t="s">
        <v>136</v>
      </c>
      <c r="BK316" s="119">
        <f>ROUND($L$316*$K$316,3)</f>
        <v>0</v>
      </c>
      <c r="BL316" s="40" t="s">
        <v>187</v>
      </c>
      <c r="BM316" s="40" t="s">
        <v>711</v>
      </c>
    </row>
    <row r="317" spans="2:65" s="101" customFormat="1" ht="37.5" customHeight="1" x14ac:dyDescent="0.35">
      <c r="B317" s="100"/>
      <c r="C317" s="149"/>
      <c r="D317" s="151" t="s">
        <v>108</v>
      </c>
      <c r="E317" s="151"/>
      <c r="F317" s="151"/>
      <c r="G317" s="151"/>
      <c r="H317" s="151"/>
      <c r="I317" s="151"/>
      <c r="J317" s="151"/>
      <c r="K317" s="151"/>
      <c r="L317" s="151"/>
      <c r="M317" s="151"/>
      <c r="N317" s="167">
        <f>$BK$317</f>
        <v>0</v>
      </c>
      <c r="O317" s="167"/>
      <c r="P317" s="167"/>
      <c r="Q317" s="167"/>
      <c r="R317" s="103"/>
      <c r="T317" s="104"/>
      <c r="W317" s="105">
        <f>$W$318+$W$374+$W$380</f>
        <v>51.145329999999994</v>
      </c>
      <c r="Y317" s="105">
        <f>$Y$318+$Y$374+$Y$380</f>
        <v>9.5223599999999992E-2</v>
      </c>
      <c r="AA317" s="106">
        <f>$AA$318+$AA$374+$AA$380</f>
        <v>0</v>
      </c>
      <c r="AR317" s="107" t="s">
        <v>141</v>
      </c>
      <c r="AT317" s="107" t="s">
        <v>129</v>
      </c>
      <c r="AU317" s="107" t="s">
        <v>37</v>
      </c>
      <c r="AY317" s="107" t="s">
        <v>131</v>
      </c>
      <c r="BK317" s="108">
        <f>$BK$318+$BK$374+$BK$380</f>
        <v>0</v>
      </c>
    </row>
    <row r="318" spans="2:65" s="101" customFormat="1" ht="21" customHeight="1" x14ac:dyDescent="0.3">
      <c r="B318" s="100"/>
      <c r="C318" s="149"/>
      <c r="D318" s="150" t="s">
        <v>109</v>
      </c>
      <c r="E318" s="150"/>
      <c r="F318" s="150"/>
      <c r="G318" s="150"/>
      <c r="H318" s="150"/>
      <c r="I318" s="150"/>
      <c r="J318" s="150"/>
      <c r="K318" s="150"/>
      <c r="L318" s="150"/>
      <c r="M318" s="150"/>
      <c r="N318" s="168">
        <f>$BK$318</f>
        <v>0</v>
      </c>
      <c r="O318" s="168"/>
      <c r="P318" s="168"/>
      <c r="Q318" s="168"/>
      <c r="R318" s="103"/>
      <c r="T318" s="104"/>
      <c r="W318" s="105">
        <f>SUM($W$319:$W$373)</f>
        <v>44.763499999999993</v>
      </c>
      <c r="Y318" s="105">
        <f>SUM($Y$319:$Y$373)</f>
        <v>9.4713599999999995E-2</v>
      </c>
      <c r="AA318" s="106">
        <f>SUM($AA$319:$AA$373)</f>
        <v>0</v>
      </c>
      <c r="AR318" s="107" t="s">
        <v>141</v>
      </c>
      <c r="AT318" s="107" t="s">
        <v>129</v>
      </c>
      <c r="AU318" s="107" t="s">
        <v>130</v>
      </c>
      <c r="AY318" s="107" t="s">
        <v>131</v>
      </c>
      <c r="BK318" s="108">
        <f>SUM($BK$319:$BK$373)</f>
        <v>0</v>
      </c>
    </row>
    <row r="319" spans="2:65" s="40" customFormat="1" ht="27" customHeight="1" x14ac:dyDescent="0.25">
      <c r="B319" s="41"/>
      <c r="C319" s="141" t="s">
        <v>712</v>
      </c>
      <c r="D319" s="141" t="s">
        <v>132</v>
      </c>
      <c r="E319" s="142" t="s">
        <v>713</v>
      </c>
      <c r="F319" s="165" t="s">
        <v>714</v>
      </c>
      <c r="G319" s="165"/>
      <c r="H319" s="165"/>
      <c r="I319" s="165"/>
      <c r="J319" s="143" t="s">
        <v>2</v>
      </c>
      <c r="K319" s="144">
        <v>0</v>
      </c>
      <c r="L319" s="166"/>
      <c r="M319" s="166"/>
      <c r="N319" s="166">
        <f>ROUND($L$319*$K$319,2)</f>
        <v>0</v>
      </c>
      <c r="O319" s="166"/>
      <c r="P319" s="166"/>
      <c r="Q319" s="166"/>
      <c r="R319" s="43"/>
      <c r="T319" s="114"/>
      <c r="U319" s="115" t="s">
        <v>64</v>
      </c>
      <c r="V319" s="116">
        <v>7.4999999999999997E-2</v>
      </c>
      <c r="W319" s="116">
        <f>$V$319*$K$319</f>
        <v>0</v>
      </c>
      <c r="X319" s="116">
        <v>0</v>
      </c>
      <c r="Y319" s="116">
        <f>$X$319*$K$319</f>
        <v>0</v>
      </c>
      <c r="Z319" s="116">
        <v>0</v>
      </c>
      <c r="AA319" s="117">
        <f>$Z$319*$K$319</f>
        <v>0</v>
      </c>
      <c r="AR319" s="40" t="s">
        <v>370</v>
      </c>
      <c r="AT319" s="40" t="s">
        <v>132</v>
      </c>
      <c r="AU319" s="40" t="s">
        <v>136</v>
      </c>
      <c r="AY319" s="40" t="s">
        <v>131</v>
      </c>
      <c r="BE319" s="118">
        <f>IF($U$319="základná",$N$319,0)</f>
        <v>0</v>
      </c>
      <c r="BF319" s="118">
        <f>IF($U$319="znížená",$N$319,0)</f>
        <v>0</v>
      </c>
      <c r="BG319" s="118">
        <f>IF($U$319="zákl. prenesená",$N$319,0)</f>
        <v>0</v>
      </c>
      <c r="BH319" s="118">
        <f>IF($U$319="zníž. prenesená",$N$319,0)</f>
        <v>0</v>
      </c>
      <c r="BI319" s="118">
        <f>IF($U$319="nulová",$N$319,0)</f>
        <v>0</v>
      </c>
      <c r="BJ319" s="40" t="s">
        <v>136</v>
      </c>
      <c r="BK319" s="119">
        <f>ROUND($L$319*$K$319,3)</f>
        <v>0</v>
      </c>
      <c r="BL319" s="40" t="s">
        <v>370</v>
      </c>
      <c r="BM319" s="40" t="s">
        <v>715</v>
      </c>
    </row>
    <row r="320" spans="2:65" s="40" customFormat="1" ht="15.75" customHeight="1" x14ac:dyDescent="0.25">
      <c r="B320" s="41"/>
      <c r="C320" s="145" t="s">
        <v>716</v>
      </c>
      <c r="D320" s="145" t="s">
        <v>183</v>
      </c>
      <c r="E320" s="146" t="s">
        <v>717</v>
      </c>
      <c r="F320" s="163" t="s">
        <v>718</v>
      </c>
      <c r="G320" s="163"/>
      <c r="H320" s="163"/>
      <c r="I320" s="163"/>
      <c r="J320" s="147" t="s">
        <v>5</v>
      </c>
      <c r="K320" s="148">
        <v>0</v>
      </c>
      <c r="L320" s="164"/>
      <c r="M320" s="164"/>
      <c r="N320" s="164">
        <f>ROUND($L$320*$K$320,2)</f>
        <v>0</v>
      </c>
      <c r="O320" s="164"/>
      <c r="P320" s="164"/>
      <c r="Q320" s="164"/>
      <c r="R320" s="43"/>
      <c r="T320" s="114"/>
      <c r="U320" s="115" t="s">
        <v>64</v>
      </c>
      <c r="V320" s="116">
        <v>0</v>
      </c>
      <c r="W320" s="116">
        <f>$V$320*$K$320</f>
        <v>0</v>
      </c>
      <c r="X320" s="116">
        <v>5.3999999999999998E-5</v>
      </c>
      <c r="Y320" s="116">
        <f>$X$320*$K$320</f>
        <v>0</v>
      </c>
      <c r="Z320" s="116">
        <v>0</v>
      </c>
      <c r="AA320" s="117">
        <f>$Z$320*$K$320</f>
        <v>0</v>
      </c>
      <c r="AR320" s="40" t="s">
        <v>607</v>
      </c>
      <c r="AT320" s="40" t="s">
        <v>183</v>
      </c>
      <c r="AU320" s="40" t="s">
        <v>136</v>
      </c>
      <c r="AY320" s="40" t="s">
        <v>131</v>
      </c>
      <c r="BE320" s="118">
        <f>IF($U$320="základná",$N$320,0)</f>
        <v>0</v>
      </c>
      <c r="BF320" s="118">
        <f>IF($U$320="znížená",$N$320,0)</f>
        <v>0</v>
      </c>
      <c r="BG320" s="118">
        <f>IF($U$320="zákl. prenesená",$N$320,0)</f>
        <v>0</v>
      </c>
      <c r="BH320" s="118">
        <f>IF($U$320="zníž. prenesená",$N$320,0)</f>
        <v>0</v>
      </c>
      <c r="BI320" s="118">
        <f>IF($U$320="nulová",$N$320,0)</f>
        <v>0</v>
      </c>
      <c r="BJ320" s="40" t="s">
        <v>136</v>
      </c>
      <c r="BK320" s="119">
        <f>ROUND($L$320*$K$320,3)</f>
        <v>0</v>
      </c>
      <c r="BL320" s="40" t="s">
        <v>607</v>
      </c>
      <c r="BM320" s="40" t="s">
        <v>719</v>
      </c>
    </row>
    <row r="321" spans="2:65" s="40" customFormat="1" ht="27" customHeight="1" x14ac:dyDescent="0.25">
      <c r="B321" s="41"/>
      <c r="C321" s="141" t="s">
        <v>720</v>
      </c>
      <c r="D321" s="141" t="s">
        <v>132</v>
      </c>
      <c r="E321" s="142" t="s">
        <v>721</v>
      </c>
      <c r="F321" s="165" t="s">
        <v>722</v>
      </c>
      <c r="G321" s="165"/>
      <c r="H321" s="165"/>
      <c r="I321" s="165"/>
      <c r="J321" s="143" t="s">
        <v>2</v>
      </c>
      <c r="K321" s="144">
        <v>165</v>
      </c>
      <c r="L321" s="166"/>
      <c r="M321" s="166"/>
      <c r="N321" s="166">
        <f>ROUND($L$321*$K$321,2)</f>
        <v>0</v>
      </c>
      <c r="O321" s="166"/>
      <c r="P321" s="166"/>
      <c r="Q321" s="166"/>
      <c r="R321" s="43"/>
      <c r="T321" s="114"/>
      <c r="U321" s="115" t="s">
        <v>64</v>
      </c>
      <c r="V321" s="116">
        <v>7.9000000000000001E-2</v>
      </c>
      <c r="W321" s="116">
        <f>$V$321*$K$321</f>
        <v>13.035</v>
      </c>
      <c r="X321" s="116">
        <v>0</v>
      </c>
      <c r="Y321" s="116">
        <f>$X$321*$K$321</f>
        <v>0</v>
      </c>
      <c r="Z321" s="116">
        <v>0</v>
      </c>
      <c r="AA321" s="117">
        <f>$Z$321*$K$321</f>
        <v>0</v>
      </c>
      <c r="AR321" s="40" t="s">
        <v>370</v>
      </c>
      <c r="AT321" s="40" t="s">
        <v>132</v>
      </c>
      <c r="AU321" s="40" t="s">
        <v>136</v>
      </c>
      <c r="AY321" s="40" t="s">
        <v>131</v>
      </c>
      <c r="BE321" s="118">
        <f>IF($U$321="základná",$N$321,0)</f>
        <v>0</v>
      </c>
      <c r="BF321" s="118">
        <f>IF($U$321="znížená",$N$321,0)</f>
        <v>0</v>
      </c>
      <c r="BG321" s="118">
        <f>IF($U$321="zákl. prenesená",$N$321,0)</f>
        <v>0</v>
      </c>
      <c r="BH321" s="118">
        <f>IF($U$321="zníž. prenesená",$N$321,0)</f>
        <v>0</v>
      </c>
      <c r="BI321" s="118">
        <f>IF($U$321="nulová",$N$321,0)</f>
        <v>0</v>
      </c>
      <c r="BJ321" s="40" t="s">
        <v>136</v>
      </c>
      <c r="BK321" s="119">
        <f>ROUND($L$321*$K$321,3)</f>
        <v>0</v>
      </c>
      <c r="BL321" s="40" t="s">
        <v>370</v>
      </c>
      <c r="BM321" s="40" t="s">
        <v>723</v>
      </c>
    </row>
    <row r="322" spans="2:65" s="40" customFormat="1" ht="15.75" customHeight="1" x14ac:dyDescent="0.25">
      <c r="B322" s="41"/>
      <c r="C322" s="145" t="s">
        <v>724</v>
      </c>
      <c r="D322" s="145" t="s">
        <v>183</v>
      </c>
      <c r="E322" s="146" t="s">
        <v>725</v>
      </c>
      <c r="F322" s="163" t="s">
        <v>726</v>
      </c>
      <c r="G322" s="163"/>
      <c r="H322" s="163"/>
      <c r="I322" s="163"/>
      <c r="J322" s="147" t="s">
        <v>2</v>
      </c>
      <c r="K322" s="148">
        <v>168</v>
      </c>
      <c r="L322" s="164"/>
      <c r="M322" s="164"/>
      <c r="N322" s="164">
        <f>ROUND($L$322*$K$322,2)</f>
        <v>0</v>
      </c>
      <c r="O322" s="164"/>
      <c r="P322" s="164"/>
      <c r="Q322" s="164"/>
      <c r="R322" s="43"/>
      <c r="T322" s="114"/>
      <c r="U322" s="115" t="s">
        <v>64</v>
      </c>
      <c r="V322" s="116">
        <v>0</v>
      </c>
      <c r="W322" s="116">
        <f>$V$322*$K$322</f>
        <v>0</v>
      </c>
      <c r="X322" s="116">
        <v>1E-4</v>
      </c>
      <c r="Y322" s="116">
        <f>$X$322*$K$322</f>
        <v>1.6800000000000002E-2</v>
      </c>
      <c r="Z322" s="116">
        <v>0</v>
      </c>
      <c r="AA322" s="117">
        <f>$Z$322*$K$322</f>
        <v>0</v>
      </c>
      <c r="AR322" s="40" t="s">
        <v>607</v>
      </c>
      <c r="AT322" s="40" t="s">
        <v>183</v>
      </c>
      <c r="AU322" s="40" t="s">
        <v>136</v>
      </c>
      <c r="AY322" s="40" t="s">
        <v>131</v>
      </c>
      <c r="BE322" s="118">
        <f>IF($U$322="základná",$N$322,0)</f>
        <v>0</v>
      </c>
      <c r="BF322" s="118">
        <f>IF($U$322="znížená",$N$322,0)</f>
        <v>0</v>
      </c>
      <c r="BG322" s="118">
        <f>IF($U$322="zákl. prenesená",$N$322,0)</f>
        <v>0</v>
      </c>
      <c r="BH322" s="118">
        <f>IF($U$322="zníž. prenesená",$N$322,0)</f>
        <v>0</v>
      </c>
      <c r="BI322" s="118">
        <f>IF($U$322="nulová",$N$322,0)</f>
        <v>0</v>
      </c>
      <c r="BJ322" s="40" t="s">
        <v>136</v>
      </c>
      <c r="BK322" s="119">
        <f>ROUND($L$322*$K$322,3)</f>
        <v>0</v>
      </c>
      <c r="BL322" s="40" t="s">
        <v>607</v>
      </c>
      <c r="BM322" s="40" t="s">
        <v>727</v>
      </c>
    </row>
    <row r="323" spans="2:65" s="40" customFormat="1" ht="27" customHeight="1" x14ac:dyDescent="0.25">
      <c r="B323" s="41"/>
      <c r="C323" s="141" t="s">
        <v>728</v>
      </c>
      <c r="D323" s="141" t="s">
        <v>132</v>
      </c>
      <c r="E323" s="142" t="s">
        <v>729</v>
      </c>
      <c r="F323" s="165" t="s">
        <v>730</v>
      </c>
      <c r="G323" s="165"/>
      <c r="H323" s="165"/>
      <c r="I323" s="165"/>
      <c r="J323" s="143" t="s">
        <v>5</v>
      </c>
      <c r="K323" s="144">
        <v>22</v>
      </c>
      <c r="L323" s="166"/>
      <c r="M323" s="166"/>
      <c r="N323" s="166">
        <f>ROUND($L$323*$K$323,2)</f>
        <v>0</v>
      </c>
      <c r="O323" s="166"/>
      <c r="P323" s="166"/>
      <c r="Q323" s="166"/>
      <c r="R323" s="43"/>
      <c r="T323" s="114"/>
      <c r="U323" s="115" t="s">
        <v>64</v>
      </c>
      <c r="V323" s="116">
        <v>8.5999999999999993E-2</v>
      </c>
      <c r="W323" s="116">
        <f>$V$323*$K$323</f>
        <v>1.8919999999999999</v>
      </c>
      <c r="X323" s="116">
        <v>0</v>
      </c>
      <c r="Y323" s="116">
        <f>$X$323*$K$323</f>
        <v>0</v>
      </c>
      <c r="Z323" s="116">
        <v>0</v>
      </c>
      <c r="AA323" s="117">
        <f>$Z$323*$K$323</f>
        <v>0</v>
      </c>
      <c r="AR323" s="40" t="s">
        <v>370</v>
      </c>
      <c r="AT323" s="40" t="s">
        <v>132</v>
      </c>
      <c r="AU323" s="40" t="s">
        <v>136</v>
      </c>
      <c r="AY323" s="40" t="s">
        <v>131</v>
      </c>
      <c r="BE323" s="118">
        <f>IF($U$323="základná",$N$323,0)</f>
        <v>0</v>
      </c>
      <c r="BF323" s="118">
        <f>IF($U$323="znížená",$N$323,0)</f>
        <v>0</v>
      </c>
      <c r="BG323" s="118">
        <f>IF($U$323="zákl. prenesená",$N$323,0)</f>
        <v>0</v>
      </c>
      <c r="BH323" s="118">
        <f>IF($U$323="zníž. prenesená",$N$323,0)</f>
        <v>0</v>
      </c>
      <c r="BI323" s="118">
        <f>IF($U$323="nulová",$N$323,0)</f>
        <v>0</v>
      </c>
      <c r="BJ323" s="40" t="s">
        <v>136</v>
      </c>
      <c r="BK323" s="119">
        <f>ROUND($L$323*$K$323,3)</f>
        <v>0</v>
      </c>
      <c r="BL323" s="40" t="s">
        <v>370</v>
      </c>
      <c r="BM323" s="40" t="s">
        <v>731</v>
      </c>
    </row>
    <row r="324" spans="2:65" s="40" customFormat="1" ht="15.75" customHeight="1" x14ac:dyDescent="0.25">
      <c r="B324" s="41"/>
      <c r="C324" s="145" t="s">
        <v>732</v>
      </c>
      <c r="D324" s="145" t="s">
        <v>183</v>
      </c>
      <c r="E324" s="146" t="s">
        <v>733</v>
      </c>
      <c r="F324" s="163" t="s">
        <v>734</v>
      </c>
      <c r="G324" s="163"/>
      <c r="H324" s="163"/>
      <c r="I324" s="163"/>
      <c r="J324" s="147" t="s">
        <v>5</v>
      </c>
      <c r="K324" s="148">
        <v>22</v>
      </c>
      <c r="L324" s="164"/>
      <c r="M324" s="164"/>
      <c r="N324" s="164">
        <f>ROUND($L$324*$K$324,2)</f>
        <v>0</v>
      </c>
      <c r="O324" s="164"/>
      <c r="P324" s="164"/>
      <c r="Q324" s="164"/>
      <c r="R324" s="43"/>
      <c r="T324" s="114"/>
      <c r="U324" s="115" t="s">
        <v>64</v>
      </c>
      <c r="V324" s="116">
        <v>0</v>
      </c>
      <c r="W324" s="116">
        <f>$V$324*$K$324</f>
        <v>0</v>
      </c>
      <c r="X324" s="116">
        <v>3.0000000000000001E-5</v>
      </c>
      <c r="Y324" s="116">
        <f>$X$324*$K$324</f>
        <v>6.6E-4</v>
      </c>
      <c r="Z324" s="116">
        <v>0</v>
      </c>
      <c r="AA324" s="117">
        <f>$Z$324*$K$324</f>
        <v>0</v>
      </c>
      <c r="AR324" s="40" t="s">
        <v>607</v>
      </c>
      <c r="AT324" s="40" t="s">
        <v>183</v>
      </c>
      <c r="AU324" s="40" t="s">
        <v>136</v>
      </c>
      <c r="AY324" s="40" t="s">
        <v>131</v>
      </c>
      <c r="BE324" s="118">
        <f>IF($U$324="základná",$N$324,0)</f>
        <v>0</v>
      </c>
      <c r="BF324" s="118">
        <f>IF($U$324="znížená",$N$324,0)</f>
        <v>0</v>
      </c>
      <c r="BG324" s="118">
        <f>IF($U$324="zákl. prenesená",$N$324,0)</f>
        <v>0</v>
      </c>
      <c r="BH324" s="118">
        <f>IF($U$324="zníž. prenesená",$N$324,0)</f>
        <v>0</v>
      </c>
      <c r="BI324" s="118">
        <f>IF($U$324="nulová",$N$324,0)</f>
        <v>0</v>
      </c>
      <c r="BJ324" s="40" t="s">
        <v>136</v>
      </c>
      <c r="BK324" s="119">
        <f>ROUND($L$324*$K$324,3)</f>
        <v>0</v>
      </c>
      <c r="BL324" s="40" t="s">
        <v>607</v>
      </c>
      <c r="BM324" s="40" t="s">
        <v>735</v>
      </c>
    </row>
    <row r="325" spans="2:65" s="40" customFormat="1" ht="27" customHeight="1" x14ac:dyDescent="0.25">
      <c r="B325" s="41"/>
      <c r="C325" s="141" t="s">
        <v>736</v>
      </c>
      <c r="D325" s="141" t="s">
        <v>132</v>
      </c>
      <c r="E325" s="142" t="s">
        <v>737</v>
      </c>
      <c r="F325" s="165" t="s">
        <v>738</v>
      </c>
      <c r="G325" s="165"/>
      <c r="H325" s="165"/>
      <c r="I325" s="165"/>
      <c r="J325" s="143" t="s">
        <v>5</v>
      </c>
      <c r="K325" s="144">
        <v>3</v>
      </c>
      <c r="L325" s="166"/>
      <c r="M325" s="166"/>
      <c r="N325" s="166">
        <f>ROUND($L$325*$K$325,2)</f>
        <v>0</v>
      </c>
      <c r="O325" s="166"/>
      <c r="P325" s="166"/>
      <c r="Q325" s="166"/>
      <c r="R325" s="43"/>
      <c r="T325" s="114"/>
      <c r="U325" s="115" t="s">
        <v>64</v>
      </c>
      <c r="V325" s="116">
        <v>0.36699999999999999</v>
      </c>
      <c r="W325" s="116">
        <f>$V$325*$K$325</f>
        <v>1.101</v>
      </c>
      <c r="X325" s="116">
        <v>0</v>
      </c>
      <c r="Y325" s="116">
        <f>$X$325*$K$325</f>
        <v>0</v>
      </c>
      <c r="Z325" s="116">
        <v>0</v>
      </c>
      <c r="AA325" s="117">
        <f>$Z$325*$K$325</f>
        <v>0</v>
      </c>
      <c r="AR325" s="40" t="s">
        <v>370</v>
      </c>
      <c r="AT325" s="40" t="s">
        <v>132</v>
      </c>
      <c r="AU325" s="40" t="s">
        <v>136</v>
      </c>
      <c r="AY325" s="40" t="s">
        <v>131</v>
      </c>
      <c r="BE325" s="118">
        <f>IF($U$325="základná",$N$325,0)</f>
        <v>0</v>
      </c>
      <c r="BF325" s="118">
        <f>IF($U$325="znížená",$N$325,0)</f>
        <v>0</v>
      </c>
      <c r="BG325" s="118">
        <f>IF($U$325="zákl. prenesená",$N$325,0)</f>
        <v>0</v>
      </c>
      <c r="BH325" s="118">
        <f>IF($U$325="zníž. prenesená",$N$325,0)</f>
        <v>0</v>
      </c>
      <c r="BI325" s="118">
        <f>IF($U$325="nulová",$N$325,0)</f>
        <v>0</v>
      </c>
      <c r="BJ325" s="40" t="s">
        <v>136</v>
      </c>
      <c r="BK325" s="119">
        <f>ROUND($L$325*$K$325,3)</f>
        <v>0</v>
      </c>
      <c r="BL325" s="40" t="s">
        <v>370</v>
      </c>
      <c r="BM325" s="40" t="s">
        <v>739</v>
      </c>
    </row>
    <row r="326" spans="2:65" s="40" customFormat="1" ht="15.75" customHeight="1" x14ac:dyDescent="0.25">
      <c r="B326" s="41"/>
      <c r="C326" s="145" t="s">
        <v>740</v>
      </c>
      <c r="D326" s="145" t="s">
        <v>183</v>
      </c>
      <c r="E326" s="146" t="s">
        <v>741</v>
      </c>
      <c r="F326" s="163" t="s">
        <v>742</v>
      </c>
      <c r="G326" s="163"/>
      <c r="H326" s="163"/>
      <c r="I326" s="163"/>
      <c r="J326" s="147" t="s">
        <v>5</v>
      </c>
      <c r="K326" s="148">
        <v>3</v>
      </c>
      <c r="L326" s="164"/>
      <c r="M326" s="164"/>
      <c r="N326" s="164">
        <f>ROUND($L$326*$K$326,2)</f>
        <v>0</v>
      </c>
      <c r="O326" s="164"/>
      <c r="P326" s="164"/>
      <c r="Q326" s="164"/>
      <c r="R326" s="43"/>
      <c r="T326" s="114"/>
      <c r="U326" s="115" t="s">
        <v>64</v>
      </c>
      <c r="V326" s="116">
        <v>0</v>
      </c>
      <c r="W326" s="116">
        <f>$V$326*$K$326</f>
        <v>0</v>
      </c>
      <c r="X326" s="116">
        <v>9.7E-5</v>
      </c>
      <c r="Y326" s="116">
        <f>$X$326*$K$326</f>
        <v>2.9100000000000003E-4</v>
      </c>
      <c r="Z326" s="116">
        <v>0</v>
      </c>
      <c r="AA326" s="117">
        <f>$Z$326*$K$326</f>
        <v>0</v>
      </c>
      <c r="AR326" s="40" t="s">
        <v>607</v>
      </c>
      <c r="AT326" s="40" t="s">
        <v>183</v>
      </c>
      <c r="AU326" s="40" t="s">
        <v>136</v>
      </c>
      <c r="AY326" s="40" t="s">
        <v>131</v>
      </c>
      <c r="BE326" s="118">
        <f>IF($U$326="základná",$N$326,0)</f>
        <v>0</v>
      </c>
      <c r="BF326" s="118">
        <f>IF($U$326="znížená",$N$326,0)</f>
        <v>0</v>
      </c>
      <c r="BG326" s="118">
        <f>IF($U$326="zákl. prenesená",$N$326,0)</f>
        <v>0</v>
      </c>
      <c r="BH326" s="118">
        <f>IF($U$326="zníž. prenesená",$N$326,0)</f>
        <v>0</v>
      </c>
      <c r="BI326" s="118">
        <f>IF($U$326="nulová",$N$326,0)</f>
        <v>0</v>
      </c>
      <c r="BJ326" s="40" t="s">
        <v>136</v>
      </c>
      <c r="BK326" s="119">
        <f>ROUND($L$326*$K$326,3)</f>
        <v>0</v>
      </c>
      <c r="BL326" s="40" t="s">
        <v>607</v>
      </c>
      <c r="BM326" s="40" t="s">
        <v>743</v>
      </c>
    </row>
    <row r="327" spans="2:65" s="40" customFormat="1" ht="27" customHeight="1" x14ac:dyDescent="0.25">
      <c r="B327" s="41"/>
      <c r="C327" s="141" t="s">
        <v>744</v>
      </c>
      <c r="D327" s="141" t="s">
        <v>132</v>
      </c>
      <c r="E327" s="142" t="s">
        <v>745</v>
      </c>
      <c r="F327" s="165" t="s">
        <v>746</v>
      </c>
      <c r="G327" s="165"/>
      <c r="H327" s="165"/>
      <c r="I327" s="165"/>
      <c r="J327" s="143" t="s">
        <v>5</v>
      </c>
      <c r="K327" s="144">
        <v>2</v>
      </c>
      <c r="L327" s="166"/>
      <c r="M327" s="166"/>
      <c r="N327" s="166">
        <f>ROUND($L$327*$K$327,2)</f>
        <v>0</v>
      </c>
      <c r="O327" s="166"/>
      <c r="P327" s="166"/>
      <c r="Q327" s="166"/>
      <c r="R327" s="43"/>
      <c r="T327" s="114"/>
      <c r="U327" s="115" t="s">
        <v>64</v>
      </c>
      <c r="V327" s="116">
        <v>0.503</v>
      </c>
      <c r="W327" s="116">
        <f>$V$327*$K$327</f>
        <v>1.006</v>
      </c>
      <c r="X327" s="116">
        <v>0</v>
      </c>
      <c r="Y327" s="116">
        <f>$X$327*$K$327</f>
        <v>0</v>
      </c>
      <c r="Z327" s="116">
        <v>0</v>
      </c>
      <c r="AA327" s="117">
        <f>$Z$327*$K$327</f>
        <v>0</v>
      </c>
      <c r="AR327" s="40" t="s">
        <v>370</v>
      </c>
      <c r="AT327" s="40" t="s">
        <v>132</v>
      </c>
      <c r="AU327" s="40" t="s">
        <v>136</v>
      </c>
      <c r="AY327" s="40" t="s">
        <v>131</v>
      </c>
      <c r="BE327" s="118">
        <f>IF($U$327="základná",$N$327,0)</f>
        <v>0</v>
      </c>
      <c r="BF327" s="118">
        <f>IF($U$327="znížená",$N$327,0)</f>
        <v>0</v>
      </c>
      <c r="BG327" s="118">
        <f>IF($U$327="zákl. prenesená",$N$327,0)</f>
        <v>0</v>
      </c>
      <c r="BH327" s="118">
        <f>IF($U$327="zníž. prenesená",$N$327,0)</f>
        <v>0</v>
      </c>
      <c r="BI327" s="118">
        <f>IF($U$327="nulová",$N$327,0)</f>
        <v>0</v>
      </c>
      <c r="BJ327" s="40" t="s">
        <v>136</v>
      </c>
      <c r="BK327" s="119">
        <f>ROUND($L$327*$K$327,3)</f>
        <v>0</v>
      </c>
      <c r="BL327" s="40" t="s">
        <v>370</v>
      </c>
      <c r="BM327" s="40" t="s">
        <v>747</v>
      </c>
    </row>
    <row r="328" spans="2:65" s="40" customFormat="1" ht="15.75" customHeight="1" x14ac:dyDescent="0.25">
      <c r="B328" s="41"/>
      <c r="C328" s="145" t="s">
        <v>748</v>
      </c>
      <c r="D328" s="145" t="s">
        <v>183</v>
      </c>
      <c r="E328" s="146" t="s">
        <v>749</v>
      </c>
      <c r="F328" s="163" t="s">
        <v>750</v>
      </c>
      <c r="G328" s="163"/>
      <c r="H328" s="163"/>
      <c r="I328" s="163"/>
      <c r="J328" s="147" t="s">
        <v>5</v>
      </c>
      <c r="K328" s="148">
        <v>2</v>
      </c>
      <c r="L328" s="164"/>
      <c r="M328" s="164"/>
      <c r="N328" s="164">
        <f>ROUND($L$328*$K$328,2)</f>
        <v>0</v>
      </c>
      <c r="O328" s="164"/>
      <c r="P328" s="164"/>
      <c r="Q328" s="164"/>
      <c r="R328" s="43"/>
      <c r="T328" s="114"/>
      <c r="U328" s="115" t="s">
        <v>64</v>
      </c>
      <c r="V328" s="116">
        <v>0</v>
      </c>
      <c r="W328" s="116">
        <f>$V$328*$K$328</f>
        <v>0</v>
      </c>
      <c r="X328" s="116">
        <v>1.088E-4</v>
      </c>
      <c r="Y328" s="116">
        <f>$X$328*$K$328</f>
        <v>2.176E-4</v>
      </c>
      <c r="Z328" s="116">
        <v>0</v>
      </c>
      <c r="AA328" s="117">
        <f>$Z$328*$K$328</f>
        <v>0</v>
      </c>
      <c r="AR328" s="40" t="s">
        <v>607</v>
      </c>
      <c r="AT328" s="40" t="s">
        <v>183</v>
      </c>
      <c r="AU328" s="40" t="s">
        <v>136</v>
      </c>
      <c r="AY328" s="40" t="s">
        <v>131</v>
      </c>
      <c r="BE328" s="118">
        <f>IF($U$328="základná",$N$328,0)</f>
        <v>0</v>
      </c>
      <c r="BF328" s="118">
        <f>IF($U$328="znížená",$N$328,0)</f>
        <v>0</v>
      </c>
      <c r="BG328" s="118">
        <f>IF($U$328="zákl. prenesená",$N$328,0)</f>
        <v>0</v>
      </c>
      <c r="BH328" s="118">
        <f>IF($U$328="zníž. prenesená",$N$328,0)</f>
        <v>0</v>
      </c>
      <c r="BI328" s="118">
        <f>IF($U$328="nulová",$N$328,0)</f>
        <v>0</v>
      </c>
      <c r="BJ328" s="40" t="s">
        <v>136</v>
      </c>
      <c r="BK328" s="119">
        <f>ROUND($L$328*$K$328,3)</f>
        <v>0</v>
      </c>
      <c r="BL328" s="40" t="s">
        <v>607</v>
      </c>
      <c r="BM328" s="40" t="s">
        <v>751</v>
      </c>
    </row>
    <row r="329" spans="2:65" s="40" customFormat="1" ht="39" customHeight="1" x14ac:dyDescent="0.25">
      <c r="B329" s="41"/>
      <c r="C329" s="141" t="s">
        <v>752</v>
      </c>
      <c r="D329" s="141" t="s">
        <v>132</v>
      </c>
      <c r="E329" s="142" t="s">
        <v>753</v>
      </c>
      <c r="F329" s="165" t="s">
        <v>754</v>
      </c>
      <c r="G329" s="165"/>
      <c r="H329" s="165"/>
      <c r="I329" s="165"/>
      <c r="J329" s="143" t="s">
        <v>5</v>
      </c>
      <c r="K329" s="144">
        <v>0</v>
      </c>
      <c r="L329" s="166"/>
      <c r="M329" s="166"/>
      <c r="N329" s="166">
        <f>ROUND($L$329*$K$329,2)</f>
        <v>0</v>
      </c>
      <c r="O329" s="166"/>
      <c r="P329" s="166"/>
      <c r="Q329" s="166"/>
      <c r="R329" s="43"/>
      <c r="T329" s="114"/>
      <c r="U329" s="115" t="s">
        <v>64</v>
      </c>
      <c r="V329" s="116">
        <v>0.28799999999999998</v>
      </c>
      <c r="W329" s="116">
        <f>$V$329*$K$329</f>
        <v>0</v>
      </c>
      <c r="X329" s="116">
        <v>0</v>
      </c>
      <c r="Y329" s="116">
        <f>$X$329*$K$329</f>
        <v>0</v>
      </c>
      <c r="Z329" s="116">
        <v>0</v>
      </c>
      <c r="AA329" s="117">
        <f>$Z$329*$K$329</f>
        <v>0</v>
      </c>
      <c r="AR329" s="40" t="s">
        <v>370</v>
      </c>
      <c r="AT329" s="40" t="s">
        <v>132</v>
      </c>
      <c r="AU329" s="40" t="s">
        <v>136</v>
      </c>
      <c r="AY329" s="40" t="s">
        <v>131</v>
      </c>
      <c r="BE329" s="118">
        <f>IF($U$329="základná",$N$329,0)</f>
        <v>0</v>
      </c>
      <c r="BF329" s="118">
        <f>IF($U$329="znížená",$N$329,0)</f>
        <v>0</v>
      </c>
      <c r="BG329" s="118">
        <f>IF($U$329="zákl. prenesená",$N$329,0)</f>
        <v>0</v>
      </c>
      <c r="BH329" s="118">
        <f>IF($U$329="zníž. prenesená",$N$329,0)</f>
        <v>0</v>
      </c>
      <c r="BI329" s="118">
        <f>IF($U$329="nulová",$N$329,0)</f>
        <v>0</v>
      </c>
      <c r="BJ329" s="40" t="s">
        <v>136</v>
      </c>
      <c r="BK329" s="119">
        <f>ROUND($L$329*$K$329,3)</f>
        <v>0</v>
      </c>
      <c r="BL329" s="40" t="s">
        <v>370</v>
      </c>
      <c r="BM329" s="40" t="s">
        <v>755</v>
      </c>
    </row>
    <row r="330" spans="2:65" s="40" customFormat="1" ht="27" customHeight="1" x14ac:dyDescent="0.25">
      <c r="B330" s="41"/>
      <c r="C330" s="145" t="s">
        <v>756</v>
      </c>
      <c r="D330" s="145" t="s">
        <v>183</v>
      </c>
      <c r="E330" s="146" t="s">
        <v>757</v>
      </c>
      <c r="F330" s="163" t="s">
        <v>1006</v>
      </c>
      <c r="G330" s="163"/>
      <c r="H330" s="163"/>
      <c r="I330" s="163"/>
      <c r="J330" s="147" t="s">
        <v>758</v>
      </c>
      <c r="K330" s="148">
        <v>0</v>
      </c>
      <c r="L330" s="164"/>
      <c r="M330" s="164"/>
      <c r="N330" s="164">
        <f>ROUND($L$330*$K$330,2)</f>
        <v>0</v>
      </c>
      <c r="O330" s="164"/>
      <c r="P330" s="164"/>
      <c r="Q330" s="164"/>
      <c r="R330" s="43"/>
      <c r="T330" s="114"/>
      <c r="U330" s="115" t="s">
        <v>64</v>
      </c>
      <c r="V330" s="116">
        <v>0</v>
      </c>
      <c r="W330" s="116">
        <f>$V$330*$K$330</f>
        <v>0</v>
      </c>
      <c r="X330" s="116">
        <v>0</v>
      </c>
      <c r="Y330" s="116">
        <f>$X$330*$K$330</f>
        <v>0</v>
      </c>
      <c r="Z330" s="116">
        <v>0</v>
      </c>
      <c r="AA330" s="117">
        <f>$Z$330*$K$330</f>
        <v>0</v>
      </c>
      <c r="AR330" s="40" t="s">
        <v>607</v>
      </c>
      <c r="AT330" s="40" t="s">
        <v>183</v>
      </c>
      <c r="AU330" s="40" t="s">
        <v>136</v>
      </c>
      <c r="AY330" s="40" t="s">
        <v>131</v>
      </c>
      <c r="BE330" s="118">
        <f>IF($U$330="základná",$N$330,0)</f>
        <v>0</v>
      </c>
      <c r="BF330" s="118">
        <f>IF($U$330="znížená",$N$330,0)</f>
        <v>0</v>
      </c>
      <c r="BG330" s="118">
        <f>IF($U$330="zákl. prenesená",$N$330,0)</f>
        <v>0</v>
      </c>
      <c r="BH330" s="118">
        <f>IF($U$330="zníž. prenesená",$N$330,0)</f>
        <v>0</v>
      </c>
      <c r="BI330" s="118">
        <f>IF($U$330="nulová",$N$330,0)</f>
        <v>0</v>
      </c>
      <c r="BJ330" s="40" t="s">
        <v>136</v>
      </c>
      <c r="BK330" s="119">
        <f>ROUND($L$330*$K$330,3)</f>
        <v>0</v>
      </c>
      <c r="BL330" s="40" t="s">
        <v>607</v>
      </c>
      <c r="BM330" s="40" t="s">
        <v>759</v>
      </c>
    </row>
    <row r="331" spans="2:65" s="40" customFormat="1" ht="39" customHeight="1" x14ac:dyDescent="0.25">
      <c r="B331" s="41"/>
      <c r="C331" s="141" t="s">
        <v>760</v>
      </c>
      <c r="D331" s="141" t="s">
        <v>132</v>
      </c>
      <c r="E331" s="142" t="s">
        <v>761</v>
      </c>
      <c r="F331" s="165" t="s">
        <v>762</v>
      </c>
      <c r="G331" s="165"/>
      <c r="H331" s="165"/>
      <c r="I331" s="165"/>
      <c r="J331" s="143" t="s">
        <v>5</v>
      </c>
      <c r="K331" s="144">
        <v>0</v>
      </c>
      <c r="L331" s="166"/>
      <c r="M331" s="166"/>
      <c r="N331" s="166">
        <f>ROUND($L$331*$K$331,2)</f>
        <v>0</v>
      </c>
      <c r="O331" s="166"/>
      <c r="P331" s="166"/>
      <c r="Q331" s="166"/>
      <c r="R331" s="43"/>
      <c r="T331" s="114"/>
      <c r="U331" s="115" t="s">
        <v>64</v>
      </c>
      <c r="V331" s="116">
        <v>0.32800000000000001</v>
      </c>
      <c r="W331" s="116">
        <f>$V$331*$K$331</f>
        <v>0</v>
      </c>
      <c r="X331" s="116">
        <v>0</v>
      </c>
      <c r="Y331" s="116">
        <f>$X$331*$K$331</f>
        <v>0</v>
      </c>
      <c r="Z331" s="116">
        <v>0</v>
      </c>
      <c r="AA331" s="117">
        <f>$Z$331*$K$331</f>
        <v>0</v>
      </c>
      <c r="AR331" s="40" t="s">
        <v>370</v>
      </c>
      <c r="AT331" s="40" t="s">
        <v>132</v>
      </c>
      <c r="AU331" s="40" t="s">
        <v>136</v>
      </c>
      <c r="AY331" s="40" t="s">
        <v>131</v>
      </c>
      <c r="BE331" s="118">
        <f>IF($U$331="základná",$N$331,0)</f>
        <v>0</v>
      </c>
      <c r="BF331" s="118">
        <f>IF($U$331="znížená",$N$331,0)</f>
        <v>0</v>
      </c>
      <c r="BG331" s="118">
        <f>IF($U$331="zákl. prenesená",$N$331,0)</f>
        <v>0</v>
      </c>
      <c r="BH331" s="118">
        <f>IF($U$331="zníž. prenesená",$N$331,0)</f>
        <v>0</v>
      </c>
      <c r="BI331" s="118">
        <f>IF($U$331="nulová",$N$331,0)</f>
        <v>0</v>
      </c>
      <c r="BJ331" s="40" t="s">
        <v>136</v>
      </c>
      <c r="BK331" s="119">
        <f>ROUND($L$331*$K$331,3)</f>
        <v>0</v>
      </c>
      <c r="BL331" s="40" t="s">
        <v>370</v>
      </c>
      <c r="BM331" s="40" t="s">
        <v>763</v>
      </c>
    </row>
    <row r="332" spans="2:65" s="40" customFormat="1" ht="27" customHeight="1" x14ac:dyDescent="0.25">
      <c r="B332" s="41"/>
      <c r="C332" s="145" t="s">
        <v>764</v>
      </c>
      <c r="D332" s="145" t="s">
        <v>183</v>
      </c>
      <c r="E332" s="146" t="s">
        <v>765</v>
      </c>
      <c r="F332" s="163" t="s">
        <v>1007</v>
      </c>
      <c r="G332" s="163"/>
      <c r="H332" s="163"/>
      <c r="I332" s="163"/>
      <c r="J332" s="147" t="s">
        <v>758</v>
      </c>
      <c r="K332" s="148">
        <v>0</v>
      </c>
      <c r="L332" s="164"/>
      <c r="M332" s="164"/>
      <c r="N332" s="164">
        <f>ROUND($L$332*$K$332,2)</f>
        <v>0</v>
      </c>
      <c r="O332" s="164"/>
      <c r="P332" s="164"/>
      <c r="Q332" s="164"/>
      <c r="R332" s="43"/>
      <c r="T332" s="114"/>
      <c r="U332" s="115" t="s">
        <v>64</v>
      </c>
      <c r="V332" s="116">
        <v>0</v>
      </c>
      <c r="W332" s="116">
        <f>$V$332*$K$332</f>
        <v>0</v>
      </c>
      <c r="X332" s="116">
        <v>0</v>
      </c>
      <c r="Y332" s="116">
        <f>$X$332*$K$332</f>
        <v>0</v>
      </c>
      <c r="Z332" s="116">
        <v>0</v>
      </c>
      <c r="AA332" s="117">
        <f>$Z$332*$K$332</f>
        <v>0</v>
      </c>
      <c r="AR332" s="40" t="s">
        <v>766</v>
      </c>
      <c r="AT332" s="40" t="s">
        <v>183</v>
      </c>
      <c r="AU332" s="40" t="s">
        <v>136</v>
      </c>
      <c r="AY332" s="40" t="s">
        <v>131</v>
      </c>
      <c r="BE332" s="118">
        <f>IF($U$332="základná",$N$332,0)</f>
        <v>0</v>
      </c>
      <c r="BF332" s="118">
        <f>IF($U$332="znížená",$N$332,0)</f>
        <v>0</v>
      </c>
      <c r="BG332" s="118">
        <f>IF($U$332="zákl. prenesená",$N$332,0)</f>
        <v>0</v>
      </c>
      <c r="BH332" s="118">
        <f>IF($U$332="zníž. prenesená",$N$332,0)</f>
        <v>0</v>
      </c>
      <c r="BI332" s="118">
        <f>IF($U$332="nulová",$N$332,0)</f>
        <v>0</v>
      </c>
      <c r="BJ332" s="40" t="s">
        <v>136</v>
      </c>
      <c r="BK332" s="119">
        <f>ROUND($L$332*$K$332,3)</f>
        <v>0</v>
      </c>
      <c r="BL332" s="40" t="s">
        <v>370</v>
      </c>
      <c r="BM332" s="40" t="s">
        <v>767</v>
      </c>
    </row>
    <row r="333" spans="2:65" s="40" customFormat="1" ht="39" customHeight="1" x14ac:dyDescent="0.25">
      <c r="B333" s="41"/>
      <c r="C333" s="141" t="s">
        <v>768</v>
      </c>
      <c r="D333" s="141" t="s">
        <v>132</v>
      </c>
      <c r="E333" s="142" t="s">
        <v>769</v>
      </c>
      <c r="F333" s="165" t="s">
        <v>770</v>
      </c>
      <c r="G333" s="165"/>
      <c r="H333" s="165"/>
      <c r="I333" s="165"/>
      <c r="J333" s="143" t="s">
        <v>5</v>
      </c>
      <c r="K333" s="144">
        <v>0</v>
      </c>
      <c r="L333" s="166"/>
      <c r="M333" s="166"/>
      <c r="N333" s="166">
        <f>ROUND($L$333*$K$333,2)</f>
        <v>0</v>
      </c>
      <c r="O333" s="166"/>
      <c r="P333" s="166"/>
      <c r="Q333" s="166"/>
      <c r="R333" s="43"/>
      <c r="T333" s="114"/>
      <c r="U333" s="115" t="s">
        <v>64</v>
      </c>
      <c r="V333" s="116">
        <v>0.308</v>
      </c>
      <c r="W333" s="116">
        <f>$V$333*$K$333</f>
        <v>0</v>
      </c>
      <c r="X333" s="116">
        <v>0</v>
      </c>
      <c r="Y333" s="116">
        <f>$X$333*$K$333</f>
        <v>0</v>
      </c>
      <c r="Z333" s="116">
        <v>0</v>
      </c>
      <c r="AA333" s="117">
        <f>$Z$333*$K$333</f>
        <v>0</v>
      </c>
      <c r="AR333" s="40" t="s">
        <v>370</v>
      </c>
      <c r="AT333" s="40" t="s">
        <v>132</v>
      </c>
      <c r="AU333" s="40" t="s">
        <v>136</v>
      </c>
      <c r="AY333" s="40" t="s">
        <v>131</v>
      </c>
      <c r="BE333" s="118">
        <f>IF($U$333="základná",$N$333,0)</f>
        <v>0</v>
      </c>
      <c r="BF333" s="118">
        <f>IF($U$333="znížená",$N$333,0)</f>
        <v>0</v>
      </c>
      <c r="BG333" s="118">
        <f>IF($U$333="zákl. prenesená",$N$333,0)</f>
        <v>0</v>
      </c>
      <c r="BH333" s="118">
        <f>IF($U$333="zníž. prenesená",$N$333,0)</f>
        <v>0</v>
      </c>
      <c r="BI333" s="118">
        <f>IF($U$333="nulová",$N$333,0)</f>
        <v>0</v>
      </c>
      <c r="BJ333" s="40" t="s">
        <v>136</v>
      </c>
      <c r="BK333" s="119">
        <f>ROUND($L$333*$K$333,3)</f>
        <v>0</v>
      </c>
      <c r="BL333" s="40" t="s">
        <v>370</v>
      </c>
      <c r="BM333" s="40" t="s">
        <v>771</v>
      </c>
    </row>
    <row r="334" spans="2:65" s="40" customFormat="1" ht="27" customHeight="1" x14ac:dyDescent="0.25">
      <c r="B334" s="41"/>
      <c r="C334" s="145" t="s">
        <v>772</v>
      </c>
      <c r="D334" s="145" t="s">
        <v>183</v>
      </c>
      <c r="E334" s="146" t="s">
        <v>773</v>
      </c>
      <c r="F334" s="163" t="s">
        <v>1008</v>
      </c>
      <c r="G334" s="163"/>
      <c r="H334" s="163"/>
      <c r="I334" s="163"/>
      <c r="J334" s="147" t="s">
        <v>758</v>
      </c>
      <c r="K334" s="148">
        <v>0</v>
      </c>
      <c r="L334" s="164"/>
      <c r="M334" s="164"/>
      <c r="N334" s="164">
        <f>ROUND($L$334*$K$334,2)</f>
        <v>0</v>
      </c>
      <c r="O334" s="164"/>
      <c r="P334" s="164"/>
      <c r="Q334" s="164"/>
      <c r="R334" s="43"/>
      <c r="T334" s="114"/>
      <c r="U334" s="115" t="s">
        <v>64</v>
      </c>
      <c r="V334" s="116">
        <v>0</v>
      </c>
      <c r="W334" s="116">
        <f>$V$334*$K$334</f>
        <v>0</v>
      </c>
      <c r="X334" s="116">
        <v>0</v>
      </c>
      <c r="Y334" s="116">
        <f>$X$334*$K$334</f>
        <v>0</v>
      </c>
      <c r="Z334" s="116">
        <v>0</v>
      </c>
      <c r="AA334" s="117">
        <f>$Z$334*$K$334</f>
        <v>0</v>
      </c>
      <c r="AR334" s="40" t="s">
        <v>607</v>
      </c>
      <c r="AT334" s="40" t="s">
        <v>183</v>
      </c>
      <c r="AU334" s="40" t="s">
        <v>136</v>
      </c>
      <c r="AY334" s="40" t="s">
        <v>131</v>
      </c>
      <c r="BE334" s="118">
        <f>IF($U$334="základná",$N$334,0)</f>
        <v>0</v>
      </c>
      <c r="BF334" s="118">
        <f>IF($U$334="znížená",$N$334,0)</f>
        <v>0</v>
      </c>
      <c r="BG334" s="118">
        <f>IF($U$334="zákl. prenesená",$N$334,0)</f>
        <v>0</v>
      </c>
      <c r="BH334" s="118">
        <f>IF($U$334="zníž. prenesená",$N$334,0)</f>
        <v>0</v>
      </c>
      <c r="BI334" s="118">
        <f>IF($U$334="nulová",$N$334,0)</f>
        <v>0</v>
      </c>
      <c r="BJ334" s="40" t="s">
        <v>136</v>
      </c>
      <c r="BK334" s="119">
        <f>ROUND($L$334*$K$334,3)</f>
        <v>0</v>
      </c>
      <c r="BL334" s="40" t="s">
        <v>607</v>
      </c>
      <c r="BM334" s="40" t="s">
        <v>774</v>
      </c>
    </row>
    <row r="335" spans="2:65" s="40" customFormat="1" ht="39" customHeight="1" x14ac:dyDescent="0.25">
      <c r="B335" s="41"/>
      <c r="C335" s="141" t="s">
        <v>775</v>
      </c>
      <c r="D335" s="141" t="s">
        <v>132</v>
      </c>
      <c r="E335" s="142" t="s">
        <v>776</v>
      </c>
      <c r="F335" s="165" t="s">
        <v>777</v>
      </c>
      <c r="G335" s="165"/>
      <c r="H335" s="165"/>
      <c r="I335" s="165"/>
      <c r="J335" s="143" t="s">
        <v>5</v>
      </c>
      <c r="K335" s="144">
        <v>0</v>
      </c>
      <c r="L335" s="166"/>
      <c r="M335" s="166"/>
      <c r="N335" s="166">
        <f>ROUND($L$335*$K$335,2)</f>
        <v>0</v>
      </c>
      <c r="O335" s="166"/>
      <c r="P335" s="166"/>
      <c r="Q335" s="166"/>
      <c r="R335" s="43"/>
      <c r="T335" s="114"/>
      <c r="U335" s="115" t="s">
        <v>64</v>
      </c>
      <c r="V335" s="116">
        <v>0.32800000000000001</v>
      </c>
      <c r="W335" s="116">
        <f>$V$335*$K$335</f>
        <v>0</v>
      </c>
      <c r="X335" s="116">
        <v>0</v>
      </c>
      <c r="Y335" s="116">
        <f>$X$335*$K$335</f>
        <v>0</v>
      </c>
      <c r="Z335" s="116">
        <v>0</v>
      </c>
      <c r="AA335" s="117">
        <f>$Z$335*$K$335</f>
        <v>0</v>
      </c>
      <c r="AR335" s="40" t="s">
        <v>370</v>
      </c>
      <c r="AT335" s="40" t="s">
        <v>132</v>
      </c>
      <c r="AU335" s="40" t="s">
        <v>136</v>
      </c>
      <c r="AY335" s="40" t="s">
        <v>131</v>
      </c>
      <c r="BE335" s="118">
        <f>IF($U$335="základná",$N$335,0)</f>
        <v>0</v>
      </c>
      <c r="BF335" s="118">
        <f>IF($U$335="znížená",$N$335,0)</f>
        <v>0</v>
      </c>
      <c r="BG335" s="118">
        <f>IF($U$335="zákl. prenesená",$N$335,0)</f>
        <v>0</v>
      </c>
      <c r="BH335" s="118">
        <f>IF($U$335="zníž. prenesená",$N$335,0)</f>
        <v>0</v>
      </c>
      <c r="BI335" s="118">
        <f>IF($U$335="nulová",$N$335,0)</f>
        <v>0</v>
      </c>
      <c r="BJ335" s="40" t="s">
        <v>136</v>
      </c>
      <c r="BK335" s="119">
        <f>ROUND($L$335*$K$335,3)</f>
        <v>0</v>
      </c>
      <c r="BL335" s="40" t="s">
        <v>370</v>
      </c>
      <c r="BM335" s="40" t="s">
        <v>778</v>
      </c>
    </row>
    <row r="336" spans="2:65" s="40" customFormat="1" ht="27" customHeight="1" x14ac:dyDescent="0.25">
      <c r="B336" s="41"/>
      <c r="C336" s="145" t="s">
        <v>779</v>
      </c>
      <c r="D336" s="145" t="s">
        <v>183</v>
      </c>
      <c r="E336" s="146" t="s">
        <v>780</v>
      </c>
      <c r="F336" s="163" t="s">
        <v>1009</v>
      </c>
      <c r="G336" s="163"/>
      <c r="H336" s="163"/>
      <c r="I336" s="163"/>
      <c r="J336" s="147" t="s">
        <v>758</v>
      </c>
      <c r="K336" s="148">
        <v>0</v>
      </c>
      <c r="L336" s="164"/>
      <c r="M336" s="164"/>
      <c r="N336" s="164">
        <f>ROUND($L$336*$K$336,2)</f>
        <v>0</v>
      </c>
      <c r="O336" s="164"/>
      <c r="P336" s="164"/>
      <c r="Q336" s="164"/>
      <c r="R336" s="43"/>
      <c r="T336" s="114"/>
      <c r="U336" s="115" t="s">
        <v>64</v>
      </c>
      <c r="V336" s="116">
        <v>0</v>
      </c>
      <c r="W336" s="116">
        <f>$V$336*$K$336</f>
        <v>0</v>
      </c>
      <c r="X336" s="116">
        <v>0</v>
      </c>
      <c r="Y336" s="116">
        <f>$X$336*$K$336</f>
        <v>0</v>
      </c>
      <c r="Z336" s="116">
        <v>0</v>
      </c>
      <c r="AA336" s="117">
        <f>$Z$336*$K$336</f>
        <v>0</v>
      </c>
      <c r="AR336" s="40" t="s">
        <v>766</v>
      </c>
      <c r="AT336" s="40" t="s">
        <v>183</v>
      </c>
      <c r="AU336" s="40" t="s">
        <v>136</v>
      </c>
      <c r="AY336" s="40" t="s">
        <v>131</v>
      </c>
      <c r="BE336" s="118">
        <f>IF($U$336="základná",$N$336,0)</f>
        <v>0</v>
      </c>
      <c r="BF336" s="118">
        <f>IF($U$336="znížená",$N$336,0)</f>
        <v>0</v>
      </c>
      <c r="BG336" s="118">
        <f>IF($U$336="zákl. prenesená",$N$336,0)</f>
        <v>0</v>
      </c>
      <c r="BH336" s="118">
        <f>IF($U$336="zníž. prenesená",$N$336,0)</f>
        <v>0</v>
      </c>
      <c r="BI336" s="118">
        <f>IF($U$336="nulová",$N$336,0)</f>
        <v>0</v>
      </c>
      <c r="BJ336" s="40" t="s">
        <v>136</v>
      </c>
      <c r="BK336" s="119">
        <f>ROUND($L$336*$K$336,3)</f>
        <v>0</v>
      </c>
      <c r="BL336" s="40" t="s">
        <v>370</v>
      </c>
      <c r="BM336" s="40" t="s">
        <v>781</v>
      </c>
    </row>
    <row r="337" spans="2:65" s="40" customFormat="1" ht="27" customHeight="1" x14ac:dyDescent="0.25">
      <c r="B337" s="41"/>
      <c r="C337" s="141" t="s">
        <v>782</v>
      </c>
      <c r="D337" s="141" t="s">
        <v>132</v>
      </c>
      <c r="E337" s="142" t="s">
        <v>783</v>
      </c>
      <c r="F337" s="165" t="s">
        <v>784</v>
      </c>
      <c r="G337" s="165"/>
      <c r="H337" s="165"/>
      <c r="I337" s="165"/>
      <c r="J337" s="143" t="s">
        <v>5</v>
      </c>
      <c r="K337" s="144">
        <v>18</v>
      </c>
      <c r="L337" s="166"/>
      <c r="M337" s="166"/>
      <c r="N337" s="166">
        <f>ROUND($L$337*$K$337,2)</f>
        <v>0</v>
      </c>
      <c r="O337" s="166"/>
      <c r="P337" s="166"/>
      <c r="Q337" s="166"/>
      <c r="R337" s="43"/>
      <c r="T337" s="114"/>
      <c r="U337" s="115" t="s">
        <v>64</v>
      </c>
      <c r="V337" s="116">
        <v>0.308</v>
      </c>
      <c r="W337" s="116">
        <f>$V$337*$K$337</f>
        <v>5.5439999999999996</v>
      </c>
      <c r="X337" s="116">
        <v>0</v>
      </c>
      <c r="Y337" s="116">
        <f>$X$337*$K$337</f>
        <v>0</v>
      </c>
      <c r="Z337" s="116">
        <v>0</v>
      </c>
      <c r="AA337" s="117">
        <f>$Z$337*$K$337</f>
        <v>0</v>
      </c>
      <c r="AR337" s="40" t="s">
        <v>370</v>
      </c>
      <c r="AT337" s="40" t="s">
        <v>132</v>
      </c>
      <c r="AU337" s="40" t="s">
        <v>136</v>
      </c>
      <c r="AY337" s="40" t="s">
        <v>131</v>
      </c>
      <c r="BE337" s="118">
        <f>IF($U$337="základná",$N$337,0)</f>
        <v>0</v>
      </c>
      <c r="BF337" s="118">
        <f>IF($U$337="znížená",$N$337,0)</f>
        <v>0</v>
      </c>
      <c r="BG337" s="118">
        <f>IF($U$337="zákl. prenesená",$N$337,0)</f>
        <v>0</v>
      </c>
      <c r="BH337" s="118">
        <f>IF($U$337="zníž. prenesená",$N$337,0)</f>
        <v>0</v>
      </c>
      <c r="BI337" s="118">
        <f>IF($U$337="nulová",$N$337,0)</f>
        <v>0</v>
      </c>
      <c r="BJ337" s="40" t="s">
        <v>136</v>
      </c>
      <c r="BK337" s="119">
        <f>ROUND($L$337*$K$337,3)</f>
        <v>0</v>
      </c>
      <c r="BL337" s="40" t="s">
        <v>370</v>
      </c>
      <c r="BM337" s="40" t="s">
        <v>785</v>
      </c>
    </row>
    <row r="338" spans="2:65" s="40" customFormat="1" ht="15.75" customHeight="1" x14ac:dyDescent="0.25">
      <c r="B338" s="41"/>
      <c r="C338" s="145" t="s">
        <v>786</v>
      </c>
      <c r="D338" s="145" t="s">
        <v>183</v>
      </c>
      <c r="E338" s="146" t="s">
        <v>787</v>
      </c>
      <c r="F338" s="163" t="s">
        <v>1010</v>
      </c>
      <c r="G338" s="163"/>
      <c r="H338" s="163"/>
      <c r="I338" s="163"/>
      <c r="J338" s="147" t="s">
        <v>758</v>
      </c>
      <c r="K338" s="148">
        <v>18</v>
      </c>
      <c r="L338" s="164"/>
      <c r="M338" s="164"/>
      <c r="N338" s="164">
        <f>ROUND($L$338*$K$338,2)</f>
        <v>0</v>
      </c>
      <c r="O338" s="164"/>
      <c r="P338" s="164"/>
      <c r="Q338" s="164"/>
      <c r="R338" s="43"/>
      <c r="T338" s="114"/>
      <c r="U338" s="115" t="s">
        <v>64</v>
      </c>
      <c r="V338" s="116">
        <v>0</v>
      </c>
      <c r="W338" s="116">
        <f>$V$338*$K$338</f>
        <v>0</v>
      </c>
      <c r="X338" s="116">
        <v>0</v>
      </c>
      <c r="Y338" s="116">
        <f>$X$338*$K$338</f>
        <v>0</v>
      </c>
      <c r="Z338" s="116">
        <v>0</v>
      </c>
      <c r="AA338" s="117">
        <f>$Z$338*$K$338</f>
        <v>0</v>
      </c>
      <c r="AR338" s="40" t="s">
        <v>607</v>
      </c>
      <c r="AT338" s="40" t="s">
        <v>183</v>
      </c>
      <c r="AU338" s="40" t="s">
        <v>136</v>
      </c>
      <c r="AY338" s="40" t="s">
        <v>131</v>
      </c>
      <c r="BE338" s="118">
        <f>IF($U$338="základná",$N$338,0)</f>
        <v>0</v>
      </c>
      <c r="BF338" s="118">
        <f>IF($U$338="znížená",$N$338,0)</f>
        <v>0</v>
      </c>
      <c r="BG338" s="118">
        <f>IF($U$338="zákl. prenesená",$N$338,0)</f>
        <v>0</v>
      </c>
      <c r="BH338" s="118">
        <f>IF($U$338="zníž. prenesená",$N$338,0)</f>
        <v>0</v>
      </c>
      <c r="BI338" s="118">
        <f>IF($U$338="nulová",$N$338,0)</f>
        <v>0</v>
      </c>
      <c r="BJ338" s="40" t="s">
        <v>136</v>
      </c>
      <c r="BK338" s="119">
        <f>ROUND($L$338*$K$338,3)</f>
        <v>0</v>
      </c>
      <c r="BL338" s="40" t="s">
        <v>607</v>
      </c>
      <c r="BM338" s="40" t="s">
        <v>788</v>
      </c>
    </row>
    <row r="339" spans="2:65" s="40" customFormat="1" ht="15.75" customHeight="1" x14ac:dyDescent="0.25">
      <c r="B339" s="41"/>
      <c r="C339" s="141" t="s">
        <v>789</v>
      </c>
      <c r="D339" s="141" t="s">
        <v>132</v>
      </c>
      <c r="E339" s="142" t="s">
        <v>790</v>
      </c>
      <c r="F339" s="165" t="s">
        <v>791</v>
      </c>
      <c r="G339" s="165"/>
      <c r="H339" s="165"/>
      <c r="I339" s="165"/>
      <c r="J339" s="143" t="s">
        <v>5</v>
      </c>
      <c r="K339" s="144">
        <v>0</v>
      </c>
      <c r="L339" s="166"/>
      <c r="M339" s="166"/>
      <c r="N339" s="166">
        <f>ROUND($L$339*$K$339,2)</f>
        <v>0</v>
      </c>
      <c r="O339" s="166"/>
      <c r="P339" s="166"/>
      <c r="Q339" s="166"/>
      <c r="R339" s="43"/>
      <c r="T339" s="114"/>
      <c r="U339" s="115" t="s">
        <v>64</v>
      </c>
      <c r="V339" s="116">
        <v>1</v>
      </c>
      <c r="W339" s="116">
        <f>$V$339*$K$339</f>
        <v>0</v>
      </c>
      <c r="X339" s="116">
        <v>0</v>
      </c>
      <c r="Y339" s="116">
        <f>$X$339*$K$339</f>
        <v>0</v>
      </c>
      <c r="Z339" s="116">
        <v>0</v>
      </c>
      <c r="AA339" s="117">
        <f>$Z$339*$K$339</f>
        <v>0</v>
      </c>
      <c r="AR339" s="40" t="s">
        <v>370</v>
      </c>
      <c r="AT339" s="40" t="s">
        <v>132</v>
      </c>
      <c r="AU339" s="40" t="s">
        <v>136</v>
      </c>
      <c r="AY339" s="40" t="s">
        <v>131</v>
      </c>
      <c r="BE339" s="118">
        <f>IF($U$339="základná",$N$339,0)</f>
        <v>0</v>
      </c>
      <c r="BF339" s="118">
        <f>IF($U$339="znížená",$N$339,0)</f>
        <v>0</v>
      </c>
      <c r="BG339" s="118">
        <f>IF($U$339="zákl. prenesená",$N$339,0)</f>
        <v>0</v>
      </c>
      <c r="BH339" s="118">
        <f>IF($U$339="zníž. prenesená",$N$339,0)</f>
        <v>0</v>
      </c>
      <c r="BI339" s="118">
        <f>IF($U$339="nulová",$N$339,0)</f>
        <v>0</v>
      </c>
      <c r="BJ339" s="40" t="s">
        <v>136</v>
      </c>
      <c r="BK339" s="119">
        <f>ROUND($L$339*$K$339,3)</f>
        <v>0</v>
      </c>
      <c r="BL339" s="40" t="s">
        <v>370</v>
      </c>
      <c r="BM339" s="40" t="s">
        <v>792</v>
      </c>
    </row>
    <row r="340" spans="2:65" s="40" customFormat="1" ht="27" customHeight="1" x14ac:dyDescent="0.25">
      <c r="B340" s="41"/>
      <c r="C340" s="145" t="s">
        <v>793</v>
      </c>
      <c r="D340" s="145" t="s">
        <v>183</v>
      </c>
      <c r="E340" s="146" t="s">
        <v>794</v>
      </c>
      <c r="F340" s="163" t="s">
        <v>795</v>
      </c>
      <c r="G340" s="163"/>
      <c r="H340" s="163"/>
      <c r="I340" s="163"/>
      <c r="J340" s="147" t="s">
        <v>796</v>
      </c>
      <c r="K340" s="148">
        <v>0</v>
      </c>
      <c r="L340" s="164"/>
      <c r="M340" s="164"/>
      <c r="N340" s="164">
        <f>ROUND($L$340*$K$340,2)</f>
        <v>0</v>
      </c>
      <c r="O340" s="164"/>
      <c r="P340" s="164"/>
      <c r="Q340" s="164"/>
      <c r="R340" s="43"/>
      <c r="T340" s="114"/>
      <c r="U340" s="115" t="s">
        <v>64</v>
      </c>
      <c r="V340" s="116">
        <v>0</v>
      </c>
      <c r="W340" s="116">
        <f>$V$340*$K$340</f>
        <v>0</v>
      </c>
      <c r="X340" s="116">
        <v>1.5520000000000001E-2</v>
      </c>
      <c r="Y340" s="116">
        <f>$X$340*$K$340</f>
        <v>0</v>
      </c>
      <c r="Z340" s="116">
        <v>0</v>
      </c>
      <c r="AA340" s="117">
        <f>$Z$340*$K$340</f>
        <v>0</v>
      </c>
      <c r="AR340" s="40" t="s">
        <v>607</v>
      </c>
      <c r="AT340" s="40" t="s">
        <v>183</v>
      </c>
      <c r="AU340" s="40" t="s">
        <v>136</v>
      </c>
      <c r="AY340" s="40" t="s">
        <v>131</v>
      </c>
      <c r="BE340" s="118">
        <f>IF($U$340="základná",$N$340,0)</f>
        <v>0</v>
      </c>
      <c r="BF340" s="118">
        <f>IF($U$340="znížená",$N$340,0)</f>
        <v>0</v>
      </c>
      <c r="BG340" s="118">
        <f>IF($U$340="zákl. prenesená",$N$340,0)</f>
        <v>0</v>
      </c>
      <c r="BH340" s="118">
        <f>IF($U$340="zníž. prenesená",$N$340,0)</f>
        <v>0</v>
      </c>
      <c r="BI340" s="118">
        <f>IF($U$340="nulová",$N$340,0)</f>
        <v>0</v>
      </c>
      <c r="BJ340" s="40" t="s">
        <v>136</v>
      </c>
      <c r="BK340" s="119">
        <f>ROUND($L$340*$K$340,3)</f>
        <v>0</v>
      </c>
      <c r="BL340" s="40" t="s">
        <v>607</v>
      </c>
      <c r="BM340" s="40" t="s">
        <v>797</v>
      </c>
    </row>
    <row r="341" spans="2:65" s="40" customFormat="1" ht="15.75" customHeight="1" x14ac:dyDescent="0.25">
      <c r="B341" s="41"/>
      <c r="C341" s="141" t="s">
        <v>798</v>
      </c>
      <c r="D341" s="141" t="s">
        <v>132</v>
      </c>
      <c r="E341" s="142" t="s">
        <v>799</v>
      </c>
      <c r="F341" s="165" t="s">
        <v>800</v>
      </c>
      <c r="G341" s="165"/>
      <c r="H341" s="165"/>
      <c r="I341" s="165"/>
      <c r="J341" s="143" t="s">
        <v>5</v>
      </c>
      <c r="K341" s="144">
        <v>0</v>
      </c>
      <c r="L341" s="166"/>
      <c r="M341" s="166"/>
      <c r="N341" s="166">
        <f>ROUND($L$341*$K$341,2)</f>
        <v>0</v>
      </c>
      <c r="O341" s="166"/>
      <c r="P341" s="166"/>
      <c r="Q341" s="166"/>
      <c r="R341" s="43"/>
      <c r="T341" s="114"/>
      <c r="U341" s="115" t="s">
        <v>64</v>
      </c>
      <c r="V341" s="116">
        <v>0.31</v>
      </c>
      <c r="W341" s="116">
        <f>$V$341*$K$341</f>
        <v>0</v>
      </c>
      <c r="X341" s="116">
        <v>0</v>
      </c>
      <c r="Y341" s="116">
        <f>$X$341*$K$341</f>
        <v>0</v>
      </c>
      <c r="Z341" s="116">
        <v>0</v>
      </c>
      <c r="AA341" s="117">
        <f>$Z$341*$K$341</f>
        <v>0</v>
      </c>
      <c r="AR341" s="40" t="s">
        <v>370</v>
      </c>
      <c r="AT341" s="40" t="s">
        <v>132</v>
      </c>
      <c r="AU341" s="40" t="s">
        <v>136</v>
      </c>
      <c r="AY341" s="40" t="s">
        <v>131</v>
      </c>
      <c r="BE341" s="118">
        <f>IF($U$341="základná",$N$341,0)</f>
        <v>0</v>
      </c>
      <c r="BF341" s="118">
        <f>IF($U$341="znížená",$N$341,0)</f>
        <v>0</v>
      </c>
      <c r="BG341" s="118">
        <f>IF($U$341="zákl. prenesená",$N$341,0)</f>
        <v>0</v>
      </c>
      <c r="BH341" s="118">
        <f>IF($U$341="zníž. prenesená",$N$341,0)</f>
        <v>0</v>
      </c>
      <c r="BI341" s="118">
        <f>IF($U$341="nulová",$N$341,0)</f>
        <v>0</v>
      </c>
      <c r="BJ341" s="40" t="s">
        <v>136</v>
      </c>
      <c r="BK341" s="119">
        <f>ROUND($L$341*$K$341,3)</f>
        <v>0</v>
      </c>
      <c r="BL341" s="40" t="s">
        <v>370</v>
      </c>
      <c r="BM341" s="40" t="s">
        <v>801</v>
      </c>
    </row>
    <row r="342" spans="2:65" s="40" customFormat="1" ht="15.75" customHeight="1" x14ac:dyDescent="0.25">
      <c r="B342" s="41"/>
      <c r="C342" s="145" t="s">
        <v>802</v>
      </c>
      <c r="D342" s="145" t="s">
        <v>183</v>
      </c>
      <c r="E342" s="146" t="s">
        <v>803</v>
      </c>
      <c r="F342" s="163" t="s">
        <v>804</v>
      </c>
      <c r="G342" s="163"/>
      <c r="H342" s="163"/>
      <c r="I342" s="163"/>
      <c r="J342" s="147" t="s">
        <v>5</v>
      </c>
      <c r="K342" s="148">
        <v>0</v>
      </c>
      <c r="L342" s="164"/>
      <c r="M342" s="164"/>
      <c r="N342" s="164">
        <f>ROUND($L$342*$K$342,2)</f>
        <v>0</v>
      </c>
      <c r="O342" s="164"/>
      <c r="P342" s="164"/>
      <c r="Q342" s="164"/>
      <c r="R342" s="43"/>
      <c r="T342" s="114"/>
      <c r="U342" s="115" t="s">
        <v>64</v>
      </c>
      <c r="V342" s="116">
        <v>0</v>
      </c>
      <c r="W342" s="116">
        <f>$V$342*$K$342</f>
        <v>0</v>
      </c>
      <c r="X342" s="116">
        <v>2.4000000000000001E-4</v>
      </c>
      <c r="Y342" s="116">
        <f>$X$342*$K$342</f>
        <v>0</v>
      </c>
      <c r="Z342" s="116">
        <v>0</v>
      </c>
      <c r="AA342" s="117">
        <f>$Z$342*$K$342</f>
        <v>0</v>
      </c>
      <c r="AR342" s="40" t="s">
        <v>607</v>
      </c>
      <c r="AT342" s="40" t="s">
        <v>183</v>
      </c>
      <c r="AU342" s="40" t="s">
        <v>136</v>
      </c>
      <c r="AY342" s="40" t="s">
        <v>131</v>
      </c>
      <c r="BE342" s="118">
        <f>IF($U$342="základná",$N$342,0)</f>
        <v>0</v>
      </c>
      <c r="BF342" s="118">
        <f>IF($U$342="znížená",$N$342,0)</f>
        <v>0</v>
      </c>
      <c r="BG342" s="118">
        <f>IF($U$342="zákl. prenesená",$N$342,0)</f>
        <v>0</v>
      </c>
      <c r="BH342" s="118">
        <f>IF($U$342="zníž. prenesená",$N$342,0)</f>
        <v>0</v>
      </c>
      <c r="BI342" s="118">
        <f>IF($U$342="nulová",$N$342,0)</f>
        <v>0</v>
      </c>
      <c r="BJ342" s="40" t="s">
        <v>136</v>
      </c>
      <c r="BK342" s="119">
        <f>ROUND($L$342*$K$342,3)</f>
        <v>0</v>
      </c>
      <c r="BL342" s="40" t="s">
        <v>607</v>
      </c>
      <c r="BM342" s="40" t="s">
        <v>805</v>
      </c>
    </row>
    <row r="343" spans="2:65" s="40" customFormat="1" ht="15.75" customHeight="1" x14ac:dyDescent="0.25">
      <c r="B343" s="41"/>
      <c r="C343" s="145" t="s">
        <v>806</v>
      </c>
      <c r="D343" s="145" t="s">
        <v>183</v>
      </c>
      <c r="E343" s="146" t="s">
        <v>807</v>
      </c>
      <c r="F343" s="163" t="s">
        <v>808</v>
      </c>
      <c r="G343" s="163"/>
      <c r="H343" s="163"/>
      <c r="I343" s="163"/>
      <c r="J343" s="147" t="s">
        <v>5</v>
      </c>
      <c r="K343" s="148">
        <v>0</v>
      </c>
      <c r="L343" s="164"/>
      <c r="M343" s="164"/>
      <c r="N343" s="164">
        <f>ROUND($L$343*$K$343,2)</f>
        <v>0</v>
      </c>
      <c r="O343" s="164"/>
      <c r="P343" s="164"/>
      <c r="Q343" s="164"/>
      <c r="R343" s="43"/>
      <c r="T343" s="114"/>
      <c r="U343" s="115" t="s">
        <v>64</v>
      </c>
      <c r="V343" s="116">
        <v>0</v>
      </c>
      <c r="W343" s="116">
        <f>$V$343*$K$343</f>
        <v>0</v>
      </c>
      <c r="X343" s="116">
        <v>2.4000000000000001E-4</v>
      </c>
      <c r="Y343" s="116">
        <f>$X$343*$K$343</f>
        <v>0</v>
      </c>
      <c r="Z343" s="116">
        <v>0</v>
      </c>
      <c r="AA343" s="117">
        <f>$Z$343*$K$343</f>
        <v>0</v>
      </c>
      <c r="AR343" s="40" t="s">
        <v>607</v>
      </c>
      <c r="AT343" s="40" t="s">
        <v>183</v>
      </c>
      <c r="AU343" s="40" t="s">
        <v>136</v>
      </c>
      <c r="AY343" s="40" t="s">
        <v>131</v>
      </c>
      <c r="BE343" s="118">
        <f>IF($U$343="základná",$N$343,0)</f>
        <v>0</v>
      </c>
      <c r="BF343" s="118">
        <f>IF($U$343="znížená",$N$343,0)</f>
        <v>0</v>
      </c>
      <c r="BG343" s="118">
        <f>IF($U$343="zákl. prenesená",$N$343,0)</f>
        <v>0</v>
      </c>
      <c r="BH343" s="118">
        <f>IF($U$343="zníž. prenesená",$N$343,0)</f>
        <v>0</v>
      </c>
      <c r="BI343" s="118">
        <f>IF($U$343="nulová",$N$343,0)</f>
        <v>0</v>
      </c>
      <c r="BJ343" s="40" t="s">
        <v>136</v>
      </c>
      <c r="BK343" s="119">
        <f>ROUND($L$343*$K$343,3)</f>
        <v>0</v>
      </c>
      <c r="BL343" s="40" t="s">
        <v>607</v>
      </c>
      <c r="BM343" s="40" t="s">
        <v>809</v>
      </c>
    </row>
    <row r="344" spans="2:65" s="40" customFormat="1" ht="15.75" customHeight="1" x14ac:dyDescent="0.25">
      <c r="B344" s="41"/>
      <c r="C344" s="141" t="s">
        <v>810</v>
      </c>
      <c r="D344" s="141" t="s">
        <v>132</v>
      </c>
      <c r="E344" s="142" t="s">
        <v>811</v>
      </c>
      <c r="F344" s="165" t="s">
        <v>812</v>
      </c>
      <c r="G344" s="165"/>
      <c r="H344" s="165"/>
      <c r="I344" s="165"/>
      <c r="J344" s="143" t="s">
        <v>5</v>
      </c>
      <c r="K344" s="144">
        <v>0</v>
      </c>
      <c r="L344" s="166"/>
      <c r="M344" s="166"/>
      <c r="N344" s="166">
        <f>ROUND($L$344*$K$344,2)</f>
        <v>0</v>
      </c>
      <c r="O344" s="166"/>
      <c r="P344" s="166"/>
      <c r="Q344" s="166"/>
      <c r="R344" s="43"/>
      <c r="T344" s="114"/>
      <c r="U344" s="115" t="s">
        <v>64</v>
      </c>
      <c r="V344" s="116">
        <v>0.41</v>
      </c>
      <c r="W344" s="116">
        <f>$V$344*$K$344</f>
        <v>0</v>
      </c>
      <c r="X344" s="116">
        <v>0</v>
      </c>
      <c r="Y344" s="116">
        <f>$X$344*$K$344</f>
        <v>0</v>
      </c>
      <c r="Z344" s="116">
        <v>0</v>
      </c>
      <c r="AA344" s="117">
        <f>$Z$344*$K$344</f>
        <v>0</v>
      </c>
      <c r="AR344" s="40" t="s">
        <v>370</v>
      </c>
      <c r="AT344" s="40" t="s">
        <v>132</v>
      </c>
      <c r="AU344" s="40" t="s">
        <v>136</v>
      </c>
      <c r="AY344" s="40" t="s">
        <v>131</v>
      </c>
      <c r="BE344" s="118">
        <f>IF($U$344="základná",$N$344,0)</f>
        <v>0</v>
      </c>
      <c r="BF344" s="118">
        <f>IF($U$344="znížená",$N$344,0)</f>
        <v>0</v>
      </c>
      <c r="BG344" s="118">
        <f>IF($U$344="zákl. prenesená",$N$344,0)</f>
        <v>0</v>
      </c>
      <c r="BH344" s="118">
        <f>IF($U$344="zníž. prenesená",$N$344,0)</f>
        <v>0</v>
      </c>
      <c r="BI344" s="118">
        <f>IF($U$344="nulová",$N$344,0)</f>
        <v>0</v>
      </c>
      <c r="BJ344" s="40" t="s">
        <v>136</v>
      </c>
      <c r="BK344" s="119">
        <f>ROUND($L$344*$K$344,3)</f>
        <v>0</v>
      </c>
      <c r="BL344" s="40" t="s">
        <v>370</v>
      </c>
      <c r="BM344" s="40" t="s">
        <v>813</v>
      </c>
    </row>
    <row r="345" spans="2:65" s="40" customFormat="1" ht="15.75" customHeight="1" x14ac:dyDescent="0.25">
      <c r="B345" s="41"/>
      <c r="C345" s="145" t="s">
        <v>814</v>
      </c>
      <c r="D345" s="145" t="s">
        <v>183</v>
      </c>
      <c r="E345" s="146" t="s">
        <v>815</v>
      </c>
      <c r="F345" s="163" t="s">
        <v>816</v>
      </c>
      <c r="G345" s="163"/>
      <c r="H345" s="163"/>
      <c r="I345" s="163"/>
      <c r="J345" s="147" t="s">
        <v>5</v>
      </c>
      <c r="K345" s="148">
        <v>0</v>
      </c>
      <c r="L345" s="164"/>
      <c r="M345" s="164"/>
      <c r="N345" s="164">
        <f>ROUND($L$345*$K$345,2)</f>
        <v>0</v>
      </c>
      <c r="O345" s="164"/>
      <c r="P345" s="164"/>
      <c r="Q345" s="164"/>
      <c r="R345" s="43"/>
      <c r="T345" s="114"/>
      <c r="U345" s="115" t="s">
        <v>64</v>
      </c>
      <c r="V345" s="116">
        <v>0</v>
      </c>
      <c r="W345" s="116">
        <f>$V$345*$K$345</f>
        <v>0</v>
      </c>
      <c r="X345" s="116">
        <v>5.0000000000000001E-4</v>
      </c>
      <c r="Y345" s="116">
        <f>$X$345*$K$345</f>
        <v>0</v>
      </c>
      <c r="Z345" s="116">
        <v>0</v>
      </c>
      <c r="AA345" s="117">
        <f>$Z$345*$K$345</f>
        <v>0</v>
      </c>
      <c r="AR345" s="40" t="s">
        <v>607</v>
      </c>
      <c r="AT345" s="40" t="s">
        <v>183</v>
      </c>
      <c r="AU345" s="40" t="s">
        <v>136</v>
      </c>
      <c r="AY345" s="40" t="s">
        <v>131</v>
      </c>
      <c r="BE345" s="118">
        <f>IF($U$345="základná",$N$345,0)</f>
        <v>0</v>
      </c>
      <c r="BF345" s="118">
        <f>IF($U$345="znížená",$N$345,0)</f>
        <v>0</v>
      </c>
      <c r="BG345" s="118">
        <f>IF($U$345="zákl. prenesená",$N$345,0)</f>
        <v>0</v>
      </c>
      <c r="BH345" s="118">
        <f>IF($U$345="zníž. prenesená",$N$345,0)</f>
        <v>0</v>
      </c>
      <c r="BI345" s="118">
        <f>IF($U$345="nulová",$N$345,0)</f>
        <v>0</v>
      </c>
      <c r="BJ345" s="40" t="s">
        <v>136</v>
      </c>
      <c r="BK345" s="119">
        <f>ROUND($L$345*$K$345,3)</f>
        <v>0</v>
      </c>
      <c r="BL345" s="40" t="s">
        <v>607</v>
      </c>
      <c r="BM345" s="40" t="s">
        <v>817</v>
      </c>
    </row>
    <row r="346" spans="2:65" s="40" customFormat="1" ht="15.75" customHeight="1" x14ac:dyDescent="0.25">
      <c r="B346" s="41"/>
      <c r="C346" s="141" t="s">
        <v>818</v>
      </c>
      <c r="D346" s="141" t="s">
        <v>132</v>
      </c>
      <c r="E346" s="142" t="s">
        <v>819</v>
      </c>
      <c r="F346" s="165" t="s">
        <v>820</v>
      </c>
      <c r="G346" s="165"/>
      <c r="H346" s="165"/>
      <c r="I346" s="165"/>
      <c r="J346" s="143" t="s">
        <v>5</v>
      </c>
      <c r="K346" s="144">
        <v>0</v>
      </c>
      <c r="L346" s="166"/>
      <c r="M346" s="166"/>
      <c r="N346" s="166">
        <f>ROUND($L$346*$K$346,2)</f>
        <v>0</v>
      </c>
      <c r="O346" s="166"/>
      <c r="P346" s="166"/>
      <c r="Q346" s="166"/>
      <c r="R346" s="43"/>
      <c r="T346" s="114"/>
      <c r="U346" s="115" t="s">
        <v>64</v>
      </c>
      <c r="V346" s="116">
        <v>0.37</v>
      </c>
      <c r="W346" s="116">
        <f>$V$346*$K$346</f>
        <v>0</v>
      </c>
      <c r="X346" s="116">
        <v>0</v>
      </c>
      <c r="Y346" s="116">
        <f>$X$346*$K$346</f>
        <v>0</v>
      </c>
      <c r="Z346" s="116">
        <v>0</v>
      </c>
      <c r="AA346" s="117">
        <f>$Z$346*$K$346</f>
        <v>0</v>
      </c>
      <c r="AR346" s="40" t="s">
        <v>370</v>
      </c>
      <c r="AT346" s="40" t="s">
        <v>132</v>
      </c>
      <c r="AU346" s="40" t="s">
        <v>136</v>
      </c>
      <c r="AY346" s="40" t="s">
        <v>131</v>
      </c>
      <c r="BE346" s="118">
        <f>IF($U$346="základná",$N$346,0)</f>
        <v>0</v>
      </c>
      <c r="BF346" s="118">
        <f>IF($U$346="znížená",$N$346,0)</f>
        <v>0</v>
      </c>
      <c r="BG346" s="118">
        <f>IF($U$346="zákl. prenesená",$N$346,0)</f>
        <v>0</v>
      </c>
      <c r="BH346" s="118">
        <f>IF($U$346="zníž. prenesená",$N$346,0)</f>
        <v>0</v>
      </c>
      <c r="BI346" s="118">
        <f>IF($U$346="nulová",$N$346,0)</f>
        <v>0</v>
      </c>
      <c r="BJ346" s="40" t="s">
        <v>136</v>
      </c>
      <c r="BK346" s="119">
        <f>ROUND($L$346*$K$346,3)</f>
        <v>0</v>
      </c>
      <c r="BL346" s="40" t="s">
        <v>370</v>
      </c>
      <c r="BM346" s="40" t="s">
        <v>821</v>
      </c>
    </row>
    <row r="347" spans="2:65" s="40" customFormat="1" ht="15.75" customHeight="1" x14ac:dyDescent="0.25">
      <c r="B347" s="41"/>
      <c r="C347" s="145" t="s">
        <v>822</v>
      </c>
      <c r="D347" s="145" t="s">
        <v>183</v>
      </c>
      <c r="E347" s="146" t="s">
        <v>823</v>
      </c>
      <c r="F347" s="163" t="s">
        <v>824</v>
      </c>
      <c r="G347" s="163"/>
      <c r="H347" s="163"/>
      <c r="I347" s="163"/>
      <c r="J347" s="147" t="s">
        <v>5</v>
      </c>
      <c r="K347" s="148">
        <v>0</v>
      </c>
      <c r="L347" s="164"/>
      <c r="M347" s="164"/>
      <c r="N347" s="164">
        <f>ROUND($L$347*$K$347,2)</f>
        <v>0</v>
      </c>
      <c r="O347" s="164"/>
      <c r="P347" s="164"/>
      <c r="Q347" s="164"/>
      <c r="R347" s="43"/>
      <c r="T347" s="114"/>
      <c r="U347" s="115" t="s">
        <v>64</v>
      </c>
      <c r="V347" s="116">
        <v>0</v>
      </c>
      <c r="W347" s="116">
        <f>$V$347*$K$347</f>
        <v>0</v>
      </c>
      <c r="X347" s="116">
        <v>2.7999999999999998E-4</v>
      </c>
      <c r="Y347" s="116">
        <f>$X$347*$K$347</f>
        <v>0</v>
      </c>
      <c r="Z347" s="116">
        <v>0</v>
      </c>
      <c r="AA347" s="117">
        <f>$Z$347*$K$347</f>
        <v>0</v>
      </c>
      <c r="AR347" s="40" t="s">
        <v>607</v>
      </c>
      <c r="AT347" s="40" t="s">
        <v>183</v>
      </c>
      <c r="AU347" s="40" t="s">
        <v>136</v>
      </c>
      <c r="AY347" s="40" t="s">
        <v>131</v>
      </c>
      <c r="BE347" s="118">
        <f>IF($U$347="základná",$N$347,0)</f>
        <v>0</v>
      </c>
      <c r="BF347" s="118">
        <f>IF($U$347="znížená",$N$347,0)</f>
        <v>0</v>
      </c>
      <c r="BG347" s="118">
        <f>IF($U$347="zákl. prenesená",$N$347,0)</f>
        <v>0</v>
      </c>
      <c r="BH347" s="118">
        <f>IF($U$347="zníž. prenesená",$N$347,0)</f>
        <v>0</v>
      </c>
      <c r="BI347" s="118">
        <f>IF($U$347="nulová",$N$347,0)</f>
        <v>0</v>
      </c>
      <c r="BJ347" s="40" t="s">
        <v>136</v>
      </c>
      <c r="BK347" s="119">
        <f>ROUND($L$347*$K$347,3)</f>
        <v>0</v>
      </c>
      <c r="BL347" s="40" t="s">
        <v>607</v>
      </c>
      <c r="BM347" s="40" t="s">
        <v>825</v>
      </c>
    </row>
    <row r="348" spans="2:65" s="40" customFormat="1" ht="27" customHeight="1" x14ac:dyDescent="0.25">
      <c r="B348" s="41"/>
      <c r="C348" s="141" t="s">
        <v>826</v>
      </c>
      <c r="D348" s="141" t="s">
        <v>132</v>
      </c>
      <c r="E348" s="142" t="s">
        <v>827</v>
      </c>
      <c r="F348" s="165" t="s">
        <v>828</v>
      </c>
      <c r="G348" s="165"/>
      <c r="H348" s="165"/>
      <c r="I348" s="165"/>
      <c r="J348" s="143" t="s">
        <v>5</v>
      </c>
      <c r="K348" s="144">
        <v>0</v>
      </c>
      <c r="L348" s="166"/>
      <c r="M348" s="166"/>
      <c r="N348" s="166">
        <f>ROUND($L$348*$K$348,2)</f>
        <v>0</v>
      </c>
      <c r="O348" s="166"/>
      <c r="P348" s="166"/>
      <c r="Q348" s="166"/>
      <c r="R348" s="43"/>
      <c r="T348" s="114"/>
      <c r="U348" s="115" t="s">
        <v>64</v>
      </c>
      <c r="V348" s="116">
        <v>0.43</v>
      </c>
      <c r="W348" s="116">
        <f>$V$348*$K$348</f>
        <v>0</v>
      </c>
      <c r="X348" s="116">
        <v>0</v>
      </c>
      <c r="Y348" s="116">
        <f>$X$348*$K$348</f>
        <v>0</v>
      </c>
      <c r="Z348" s="116">
        <v>0</v>
      </c>
      <c r="AA348" s="117">
        <f>$Z$348*$K$348</f>
        <v>0</v>
      </c>
      <c r="AR348" s="40" t="s">
        <v>370</v>
      </c>
      <c r="AT348" s="40" t="s">
        <v>132</v>
      </c>
      <c r="AU348" s="40" t="s">
        <v>136</v>
      </c>
      <c r="AY348" s="40" t="s">
        <v>131</v>
      </c>
      <c r="BE348" s="118">
        <f>IF($U$348="základná",$N$348,0)</f>
        <v>0</v>
      </c>
      <c r="BF348" s="118">
        <f>IF($U$348="znížená",$N$348,0)</f>
        <v>0</v>
      </c>
      <c r="BG348" s="118">
        <f>IF($U$348="zákl. prenesená",$N$348,0)</f>
        <v>0</v>
      </c>
      <c r="BH348" s="118">
        <f>IF($U$348="zníž. prenesená",$N$348,0)</f>
        <v>0</v>
      </c>
      <c r="BI348" s="118">
        <f>IF($U$348="nulová",$N$348,0)</f>
        <v>0</v>
      </c>
      <c r="BJ348" s="40" t="s">
        <v>136</v>
      </c>
      <c r="BK348" s="119">
        <f>ROUND($L$348*$K$348,3)</f>
        <v>0</v>
      </c>
      <c r="BL348" s="40" t="s">
        <v>370</v>
      </c>
      <c r="BM348" s="40" t="s">
        <v>829</v>
      </c>
    </row>
    <row r="349" spans="2:65" s="40" customFormat="1" ht="15.75" customHeight="1" x14ac:dyDescent="0.25">
      <c r="B349" s="41"/>
      <c r="C349" s="145" t="s">
        <v>830</v>
      </c>
      <c r="D349" s="145" t="s">
        <v>183</v>
      </c>
      <c r="E349" s="146" t="s">
        <v>831</v>
      </c>
      <c r="F349" s="163" t="s">
        <v>832</v>
      </c>
      <c r="G349" s="163"/>
      <c r="H349" s="163"/>
      <c r="I349" s="163"/>
      <c r="J349" s="147" t="s">
        <v>5</v>
      </c>
      <c r="K349" s="148">
        <v>0</v>
      </c>
      <c r="L349" s="164"/>
      <c r="M349" s="164"/>
      <c r="N349" s="164">
        <f>ROUND($L$349*$K$349,2)</f>
        <v>0</v>
      </c>
      <c r="O349" s="164"/>
      <c r="P349" s="164"/>
      <c r="Q349" s="164"/>
      <c r="R349" s="43"/>
      <c r="T349" s="114"/>
      <c r="U349" s="115" t="s">
        <v>64</v>
      </c>
      <c r="V349" s="116">
        <v>0</v>
      </c>
      <c r="W349" s="116">
        <f>$V$349*$K$349</f>
        <v>0</v>
      </c>
      <c r="X349" s="116">
        <v>5.1999999999999995E-4</v>
      </c>
      <c r="Y349" s="116">
        <f>$X$349*$K$349</f>
        <v>0</v>
      </c>
      <c r="Z349" s="116">
        <v>0</v>
      </c>
      <c r="AA349" s="117">
        <f>$Z$349*$K$349</f>
        <v>0</v>
      </c>
      <c r="AR349" s="40" t="s">
        <v>607</v>
      </c>
      <c r="AT349" s="40" t="s">
        <v>183</v>
      </c>
      <c r="AU349" s="40" t="s">
        <v>136</v>
      </c>
      <c r="AY349" s="40" t="s">
        <v>131</v>
      </c>
      <c r="BE349" s="118">
        <f>IF($U$349="základná",$N$349,0)</f>
        <v>0</v>
      </c>
      <c r="BF349" s="118">
        <f>IF($U$349="znížená",$N$349,0)</f>
        <v>0</v>
      </c>
      <c r="BG349" s="118">
        <f>IF($U$349="zákl. prenesená",$N$349,0)</f>
        <v>0</v>
      </c>
      <c r="BH349" s="118">
        <f>IF($U$349="zníž. prenesená",$N$349,0)</f>
        <v>0</v>
      </c>
      <c r="BI349" s="118">
        <f>IF($U$349="nulová",$N$349,0)</f>
        <v>0</v>
      </c>
      <c r="BJ349" s="40" t="s">
        <v>136</v>
      </c>
      <c r="BK349" s="119">
        <f>ROUND($L$349*$K$349,3)</f>
        <v>0</v>
      </c>
      <c r="BL349" s="40" t="s">
        <v>607</v>
      </c>
      <c r="BM349" s="40" t="s">
        <v>833</v>
      </c>
    </row>
    <row r="350" spans="2:65" s="40" customFormat="1" ht="15.75" customHeight="1" x14ac:dyDescent="0.25">
      <c r="B350" s="41"/>
      <c r="C350" s="141" t="s">
        <v>834</v>
      </c>
      <c r="D350" s="141" t="s">
        <v>132</v>
      </c>
      <c r="E350" s="142" t="s">
        <v>835</v>
      </c>
      <c r="F350" s="165" t="s">
        <v>836</v>
      </c>
      <c r="G350" s="165"/>
      <c r="H350" s="165"/>
      <c r="I350" s="165"/>
      <c r="J350" s="143" t="s">
        <v>5</v>
      </c>
      <c r="K350" s="144">
        <v>0</v>
      </c>
      <c r="L350" s="166"/>
      <c r="M350" s="166"/>
      <c r="N350" s="166">
        <f>ROUND($L$350*$K$350,2)</f>
        <v>0</v>
      </c>
      <c r="O350" s="166"/>
      <c r="P350" s="166"/>
      <c r="Q350" s="166"/>
      <c r="R350" s="43"/>
      <c r="T350" s="114"/>
      <c r="U350" s="115" t="s">
        <v>64</v>
      </c>
      <c r="V350" s="116">
        <v>0.35</v>
      </c>
      <c r="W350" s="116">
        <f>$V$350*$K$350</f>
        <v>0</v>
      </c>
      <c r="X350" s="116">
        <v>0</v>
      </c>
      <c r="Y350" s="116">
        <f>$X$350*$K$350</f>
        <v>0</v>
      </c>
      <c r="Z350" s="116">
        <v>0</v>
      </c>
      <c r="AA350" s="117">
        <f>$Z$350*$K$350</f>
        <v>0</v>
      </c>
      <c r="AR350" s="40" t="s">
        <v>370</v>
      </c>
      <c r="AT350" s="40" t="s">
        <v>132</v>
      </c>
      <c r="AU350" s="40" t="s">
        <v>136</v>
      </c>
      <c r="AY350" s="40" t="s">
        <v>131</v>
      </c>
      <c r="BE350" s="118">
        <f>IF($U$350="základná",$N$350,0)</f>
        <v>0</v>
      </c>
      <c r="BF350" s="118">
        <f>IF($U$350="znížená",$N$350,0)</f>
        <v>0</v>
      </c>
      <c r="BG350" s="118">
        <f>IF($U$350="zákl. prenesená",$N$350,0)</f>
        <v>0</v>
      </c>
      <c r="BH350" s="118">
        <f>IF($U$350="zníž. prenesená",$N$350,0)</f>
        <v>0</v>
      </c>
      <c r="BI350" s="118">
        <f>IF($U$350="nulová",$N$350,0)</f>
        <v>0</v>
      </c>
      <c r="BJ350" s="40" t="s">
        <v>136</v>
      </c>
      <c r="BK350" s="119">
        <f>ROUND($L$350*$K$350,3)</f>
        <v>0</v>
      </c>
      <c r="BL350" s="40" t="s">
        <v>370</v>
      </c>
      <c r="BM350" s="40" t="s">
        <v>837</v>
      </c>
    </row>
    <row r="351" spans="2:65" s="40" customFormat="1" ht="15.75" customHeight="1" x14ac:dyDescent="0.25">
      <c r="B351" s="41"/>
      <c r="C351" s="145" t="s">
        <v>838</v>
      </c>
      <c r="D351" s="145" t="s">
        <v>183</v>
      </c>
      <c r="E351" s="146" t="s">
        <v>839</v>
      </c>
      <c r="F351" s="163" t="s">
        <v>840</v>
      </c>
      <c r="G351" s="163"/>
      <c r="H351" s="163"/>
      <c r="I351" s="163"/>
      <c r="J351" s="147" t="s">
        <v>5</v>
      </c>
      <c r="K351" s="148">
        <v>0</v>
      </c>
      <c r="L351" s="164"/>
      <c r="M351" s="164"/>
      <c r="N351" s="164">
        <f>ROUND($L$351*$K$351,2)</f>
        <v>0</v>
      </c>
      <c r="O351" s="164"/>
      <c r="P351" s="164"/>
      <c r="Q351" s="164"/>
      <c r="R351" s="43"/>
      <c r="T351" s="114"/>
      <c r="U351" s="115" t="s">
        <v>64</v>
      </c>
      <c r="V351" s="116">
        <v>0</v>
      </c>
      <c r="W351" s="116">
        <f>$V$351*$K$351</f>
        <v>0</v>
      </c>
      <c r="X351" s="116">
        <v>8.0000000000000007E-5</v>
      </c>
      <c r="Y351" s="116">
        <f>$X$351*$K$351</f>
        <v>0</v>
      </c>
      <c r="Z351" s="116">
        <v>0</v>
      </c>
      <c r="AA351" s="117">
        <f>$Z$351*$K$351</f>
        <v>0</v>
      </c>
      <c r="AR351" s="40" t="s">
        <v>607</v>
      </c>
      <c r="AT351" s="40" t="s">
        <v>183</v>
      </c>
      <c r="AU351" s="40" t="s">
        <v>136</v>
      </c>
      <c r="AY351" s="40" t="s">
        <v>131</v>
      </c>
      <c r="BE351" s="118">
        <f>IF($U$351="základná",$N$351,0)</f>
        <v>0</v>
      </c>
      <c r="BF351" s="118">
        <f>IF($U$351="znížená",$N$351,0)</f>
        <v>0</v>
      </c>
      <c r="BG351" s="118">
        <f>IF($U$351="zákl. prenesená",$N$351,0)</f>
        <v>0</v>
      </c>
      <c r="BH351" s="118">
        <f>IF($U$351="zníž. prenesená",$N$351,0)</f>
        <v>0</v>
      </c>
      <c r="BI351" s="118">
        <f>IF($U$351="nulová",$N$351,0)</f>
        <v>0</v>
      </c>
      <c r="BJ351" s="40" t="s">
        <v>136</v>
      </c>
      <c r="BK351" s="119">
        <f>ROUND($L$351*$K$351,3)</f>
        <v>0</v>
      </c>
      <c r="BL351" s="40" t="s">
        <v>607</v>
      </c>
      <c r="BM351" s="40" t="s">
        <v>841</v>
      </c>
    </row>
    <row r="352" spans="2:65" s="40" customFormat="1" ht="15.75" customHeight="1" x14ac:dyDescent="0.25">
      <c r="B352" s="41"/>
      <c r="C352" s="141" t="s">
        <v>842</v>
      </c>
      <c r="D352" s="141" t="s">
        <v>132</v>
      </c>
      <c r="E352" s="142" t="s">
        <v>843</v>
      </c>
      <c r="F352" s="165" t="s">
        <v>844</v>
      </c>
      <c r="G352" s="165"/>
      <c r="H352" s="165"/>
      <c r="I352" s="165"/>
      <c r="J352" s="143" t="s">
        <v>5</v>
      </c>
      <c r="K352" s="144">
        <v>0</v>
      </c>
      <c r="L352" s="166"/>
      <c r="M352" s="166"/>
      <c r="N352" s="166">
        <f>ROUND($L$352*$K$352,2)</f>
        <v>0</v>
      </c>
      <c r="O352" s="166"/>
      <c r="P352" s="166"/>
      <c r="Q352" s="166"/>
      <c r="R352" s="43"/>
      <c r="T352" s="114"/>
      <c r="U352" s="115" t="s">
        <v>64</v>
      </c>
      <c r="V352" s="116">
        <v>0.47</v>
      </c>
      <c r="W352" s="116">
        <f>$V$352*$K$352</f>
        <v>0</v>
      </c>
      <c r="X352" s="116">
        <v>0</v>
      </c>
      <c r="Y352" s="116">
        <f>$X$352*$K$352</f>
        <v>0</v>
      </c>
      <c r="Z352" s="116">
        <v>0</v>
      </c>
      <c r="AA352" s="117">
        <f>$Z$352*$K$352</f>
        <v>0</v>
      </c>
      <c r="AR352" s="40" t="s">
        <v>370</v>
      </c>
      <c r="AT352" s="40" t="s">
        <v>132</v>
      </c>
      <c r="AU352" s="40" t="s">
        <v>136</v>
      </c>
      <c r="AY352" s="40" t="s">
        <v>131</v>
      </c>
      <c r="BE352" s="118">
        <f>IF($U$352="základná",$N$352,0)</f>
        <v>0</v>
      </c>
      <c r="BF352" s="118">
        <f>IF($U$352="znížená",$N$352,0)</f>
        <v>0</v>
      </c>
      <c r="BG352" s="118">
        <f>IF($U$352="zákl. prenesená",$N$352,0)</f>
        <v>0</v>
      </c>
      <c r="BH352" s="118">
        <f>IF($U$352="zníž. prenesená",$N$352,0)</f>
        <v>0</v>
      </c>
      <c r="BI352" s="118">
        <f>IF($U$352="nulová",$N$352,0)</f>
        <v>0</v>
      </c>
      <c r="BJ352" s="40" t="s">
        <v>136</v>
      </c>
      <c r="BK352" s="119">
        <f>ROUND($L$352*$K$352,3)</f>
        <v>0</v>
      </c>
      <c r="BL352" s="40" t="s">
        <v>370</v>
      </c>
      <c r="BM352" s="40" t="s">
        <v>845</v>
      </c>
    </row>
    <row r="353" spans="2:65" s="40" customFormat="1" ht="15.75" customHeight="1" x14ac:dyDescent="0.25">
      <c r="B353" s="41"/>
      <c r="C353" s="145" t="s">
        <v>846</v>
      </c>
      <c r="D353" s="145" t="s">
        <v>183</v>
      </c>
      <c r="E353" s="146" t="s">
        <v>847</v>
      </c>
      <c r="F353" s="163" t="s">
        <v>848</v>
      </c>
      <c r="G353" s="163"/>
      <c r="H353" s="163"/>
      <c r="I353" s="163"/>
      <c r="J353" s="147" t="s">
        <v>5</v>
      </c>
      <c r="K353" s="148">
        <v>0</v>
      </c>
      <c r="L353" s="164"/>
      <c r="M353" s="164"/>
      <c r="N353" s="164">
        <f>ROUND($L$353*$K$353,2)</f>
        <v>0</v>
      </c>
      <c r="O353" s="164"/>
      <c r="P353" s="164"/>
      <c r="Q353" s="164"/>
      <c r="R353" s="43"/>
      <c r="T353" s="114"/>
      <c r="U353" s="115" t="s">
        <v>64</v>
      </c>
      <c r="V353" s="116">
        <v>0</v>
      </c>
      <c r="W353" s="116">
        <f>$V$353*$K$353</f>
        <v>0</v>
      </c>
      <c r="X353" s="116">
        <v>2.5999999999999998E-4</v>
      </c>
      <c r="Y353" s="116">
        <f>$X$353*$K$353</f>
        <v>0</v>
      </c>
      <c r="Z353" s="116">
        <v>0</v>
      </c>
      <c r="AA353" s="117">
        <f>$Z$353*$K$353</f>
        <v>0</v>
      </c>
      <c r="AR353" s="40" t="s">
        <v>607</v>
      </c>
      <c r="AT353" s="40" t="s">
        <v>183</v>
      </c>
      <c r="AU353" s="40" t="s">
        <v>136</v>
      </c>
      <c r="AY353" s="40" t="s">
        <v>131</v>
      </c>
      <c r="BE353" s="118">
        <f>IF($U$353="základná",$N$353,0)</f>
        <v>0</v>
      </c>
      <c r="BF353" s="118">
        <f>IF($U$353="znížená",$N$353,0)</f>
        <v>0</v>
      </c>
      <c r="BG353" s="118">
        <f>IF($U$353="zákl. prenesená",$N$353,0)</f>
        <v>0</v>
      </c>
      <c r="BH353" s="118">
        <f>IF($U$353="zníž. prenesená",$N$353,0)</f>
        <v>0</v>
      </c>
      <c r="BI353" s="118">
        <f>IF($U$353="nulová",$N$353,0)</f>
        <v>0</v>
      </c>
      <c r="BJ353" s="40" t="s">
        <v>136</v>
      </c>
      <c r="BK353" s="119">
        <f>ROUND($L$353*$K$353,3)</f>
        <v>0</v>
      </c>
      <c r="BL353" s="40" t="s">
        <v>607</v>
      </c>
      <c r="BM353" s="40" t="s">
        <v>849</v>
      </c>
    </row>
    <row r="354" spans="2:65" s="40" customFormat="1" ht="27" customHeight="1" x14ac:dyDescent="0.25">
      <c r="B354" s="41"/>
      <c r="C354" s="141" t="s">
        <v>850</v>
      </c>
      <c r="D354" s="141" t="s">
        <v>132</v>
      </c>
      <c r="E354" s="142" t="s">
        <v>851</v>
      </c>
      <c r="F354" s="165" t="s">
        <v>852</v>
      </c>
      <c r="G354" s="165"/>
      <c r="H354" s="165"/>
      <c r="I354" s="165"/>
      <c r="J354" s="143" t="s">
        <v>5</v>
      </c>
      <c r="K354" s="144">
        <v>0</v>
      </c>
      <c r="L354" s="166"/>
      <c r="M354" s="166"/>
      <c r="N354" s="166">
        <f>ROUND($L$354*$K$354,2)</f>
        <v>0</v>
      </c>
      <c r="O354" s="166"/>
      <c r="P354" s="166"/>
      <c r="Q354" s="166"/>
      <c r="R354" s="43"/>
      <c r="T354" s="114"/>
      <c r="U354" s="115" t="s">
        <v>64</v>
      </c>
      <c r="V354" s="116">
        <v>0.87</v>
      </c>
      <c r="W354" s="116">
        <f>$V$354*$K$354</f>
        <v>0</v>
      </c>
      <c r="X354" s="116">
        <v>0</v>
      </c>
      <c r="Y354" s="116">
        <f>$X$354*$K$354</f>
        <v>0</v>
      </c>
      <c r="Z354" s="116">
        <v>0</v>
      </c>
      <c r="AA354" s="117">
        <f>$Z$354*$K$354</f>
        <v>0</v>
      </c>
      <c r="AR354" s="40" t="s">
        <v>370</v>
      </c>
      <c r="AT354" s="40" t="s">
        <v>132</v>
      </c>
      <c r="AU354" s="40" t="s">
        <v>136</v>
      </c>
      <c r="AY354" s="40" t="s">
        <v>131</v>
      </c>
      <c r="BE354" s="118">
        <f>IF($U$354="základná",$N$354,0)</f>
        <v>0</v>
      </c>
      <c r="BF354" s="118">
        <f>IF($U$354="znížená",$N$354,0)</f>
        <v>0</v>
      </c>
      <c r="BG354" s="118">
        <f>IF($U$354="zákl. prenesená",$N$354,0)</f>
        <v>0</v>
      </c>
      <c r="BH354" s="118">
        <f>IF($U$354="zníž. prenesená",$N$354,0)</f>
        <v>0</v>
      </c>
      <c r="BI354" s="118">
        <f>IF($U$354="nulová",$N$354,0)</f>
        <v>0</v>
      </c>
      <c r="BJ354" s="40" t="s">
        <v>136</v>
      </c>
      <c r="BK354" s="119">
        <f>ROUND($L$354*$K$354,3)</f>
        <v>0</v>
      </c>
      <c r="BL354" s="40" t="s">
        <v>370</v>
      </c>
      <c r="BM354" s="40" t="s">
        <v>853</v>
      </c>
    </row>
    <row r="355" spans="2:65" s="40" customFormat="1" ht="27" customHeight="1" x14ac:dyDescent="0.25">
      <c r="B355" s="41"/>
      <c r="C355" s="145" t="s">
        <v>854</v>
      </c>
      <c r="D355" s="145" t="s">
        <v>183</v>
      </c>
      <c r="E355" s="146" t="s">
        <v>855</v>
      </c>
      <c r="F355" s="163" t="s">
        <v>856</v>
      </c>
      <c r="G355" s="163"/>
      <c r="H355" s="163"/>
      <c r="I355" s="163"/>
      <c r="J355" s="147" t="s">
        <v>5</v>
      </c>
      <c r="K355" s="148">
        <v>0</v>
      </c>
      <c r="L355" s="164"/>
      <c r="M355" s="164"/>
      <c r="N355" s="164">
        <f>ROUND($L$355*$K$355,2)</f>
        <v>0</v>
      </c>
      <c r="O355" s="164"/>
      <c r="P355" s="164"/>
      <c r="Q355" s="164"/>
      <c r="R355" s="43"/>
      <c r="T355" s="114"/>
      <c r="U355" s="115" t="s">
        <v>64</v>
      </c>
      <c r="V355" s="116">
        <v>0</v>
      </c>
      <c r="W355" s="116">
        <f>$V$355*$K$355</f>
        <v>0</v>
      </c>
      <c r="X355" s="116">
        <v>0</v>
      </c>
      <c r="Y355" s="116">
        <f>$X$355*$K$355</f>
        <v>0</v>
      </c>
      <c r="Z355" s="116">
        <v>0</v>
      </c>
      <c r="AA355" s="117">
        <f>$Z$355*$K$355</f>
        <v>0</v>
      </c>
      <c r="AR355" s="40" t="s">
        <v>766</v>
      </c>
      <c r="AT355" s="40" t="s">
        <v>183</v>
      </c>
      <c r="AU355" s="40" t="s">
        <v>136</v>
      </c>
      <c r="AY355" s="40" t="s">
        <v>131</v>
      </c>
      <c r="BE355" s="118">
        <f>IF($U$355="základná",$N$355,0)</f>
        <v>0</v>
      </c>
      <c r="BF355" s="118">
        <f>IF($U$355="znížená",$N$355,0)</f>
        <v>0</v>
      </c>
      <c r="BG355" s="118">
        <f>IF($U$355="zákl. prenesená",$N$355,0)</f>
        <v>0</v>
      </c>
      <c r="BH355" s="118">
        <f>IF($U$355="zníž. prenesená",$N$355,0)</f>
        <v>0</v>
      </c>
      <c r="BI355" s="118">
        <f>IF($U$355="nulová",$N$355,0)</f>
        <v>0</v>
      </c>
      <c r="BJ355" s="40" t="s">
        <v>136</v>
      </c>
      <c r="BK355" s="119">
        <f>ROUND($L$355*$K$355,3)</f>
        <v>0</v>
      </c>
      <c r="BL355" s="40" t="s">
        <v>370</v>
      </c>
      <c r="BM355" s="40" t="s">
        <v>857</v>
      </c>
    </row>
    <row r="356" spans="2:65" s="40" customFormat="1" ht="39" customHeight="1" x14ac:dyDescent="0.25">
      <c r="B356" s="41"/>
      <c r="C356" s="141" t="s">
        <v>858</v>
      </c>
      <c r="D356" s="141" t="s">
        <v>132</v>
      </c>
      <c r="E356" s="142" t="s">
        <v>859</v>
      </c>
      <c r="F356" s="165" t="s">
        <v>860</v>
      </c>
      <c r="G356" s="165"/>
      <c r="H356" s="165"/>
      <c r="I356" s="165"/>
      <c r="J356" s="143" t="s">
        <v>5</v>
      </c>
      <c r="K356" s="144">
        <v>0</v>
      </c>
      <c r="L356" s="166"/>
      <c r="M356" s="166"/>
      <c r="N356" s="166">
        <f>ROUND($L$356*$K$356,2)</f>
        <v>0</v>
      </c>
      <c r="O356" s="166"/>
      <c r="P356" s="166"/>
      <c r="Q356" s="166"/>
      <c r="R356" s="43"/>
      <c r="T356" s="114"/>
      <c r="U356" s="115" t="s">
        <v>64</v>
      </c>
      <c r="V356" s="116">
        <v>0.33</v>
      </c>
      <c r="W356" s="116">
        <f>$V$356*$K$356</f>
        <v>0</v>
      </c>
      <c r="X356" s="116">
        <v>0</v>
      </c>
      <c r="Y356" s="116">
        <f>$X$356*$K$356</f>
        <v>0</v>
      </c>
      <c r="Z356" s="116">
        <v>0</v>
      </c>
      <c r="AA356" s="117">
        <f>$Z$356*$K$356</f>
        <v>0</v>
      </c>
      <c r="AR356" s="40" t="s">
        <v>370</v>
      </c>
      <c r="AT356" s="40" t="s">
        <v>132</v>
      </c>
      <c r="AU356" s="40" t="s">
        <v>136</v>
      </c>
      <c r="AY356" s="40" t="s">
        <v>131</v>
      </c>
      <c r="BE356" s="118">
        <f>IF($U$356="základná",$N$356,0)</f>
        <v>0</v>
      </c>
      <c r="BF356" s="118">
        <f>IF($U$356="znížená",$N$356,0)</f>
        <v>0</v>
      </c>
      <c r="BG356" s="118">
        <f>IF($U$356="zákl. prenesená",$N$356,0)</f>
        <v>0</v>
      </c>
      <c r="BH356" s="118">
        <f>IF($U$356="zníž. prenesená",$N$356,0)</f>
        <v>0</v>
      </c>
      <c r="BI356" s="118">
        <f>IF($U$356="nulová",$N$356,0)</f>
        <v>0</v>
      </c>
      <c r="BJ356" s="40" t="s">
        <v>136</v>
      </c>
      <c r="BK356" s="119">
        <f>ROUND($L$356*$K$356,3)</f>
        <v>0</v>
      </c>
      <c r="BL356" s="40" t="s">
        <v>370</v>
      </c>
      <c r="BM356" s="40" t="s">
        <v>861</v>
      </c>
    </row>
    <row r="357" spans="2:65" s="40" customFormat="1" ht="27" customHeight="1" x14ac:dyDescent="0.25">
      <c r="B357" s="41"/>
      <c r="C357" s="145" t="s">
        <v>862</v>
      </c>
      <c r="D357" s="145" t="s">
        <v>183</v>
      </c>
      <c r="E357" s="146" t="s">
        <v>863</v>
      </c>
      <c r="F357" s="163" t="s">
        <v>864</v>
      </c>
      <c r="G357" s="163"/>
      <c r="H357" s="163"/>
      <c r="I357" s="163"/>
      <c r="J357" s="147" t="s">
        <v>5</v>
      </c>
      <c r="K357" s="148">
        <v>0</v>
      </c>
      <c r="L357" s="164"/>
      <c r="M357" s="164"/>
      <c r="N357" s="164">
        <f>ROUND($L$357*$K$357,2)</f>
        <v>0</v>
      </c>
      <c r="O357" s="164"/>
      <c r="P357" s="164"/>
      <c r="Q357" s="164"/>
      <c r="R357" s="43"/>
      <c r="T357" s="114"/>
      <c r="U357" s="115" t="s">
        <v>64</v>
      </c>
      <c r="V357" s="116">
        <v>0</v>
      </c>
      <c r="W357" s="116">
        <f>$V$357*$K$357</f>
        <v>0</v>
      </c>
      <c r="X357" s="116">
        <v>1.0399999999999999E-3</v>
      </c>
      <c r="Y357" s="116">
        <f>$X$357*$K$357</f>
        <v>0</v>
      </c>
      <c r="Z357" s="116">
        <v>0</v>
      </c>
      <c r="AA357" s="117">
        <f>$Z$357*$K$357</f>
        <v>0</v>
      </c>
      <c r="AR357" s="40" t="s">
        <v>607</v>
      </c>
      <c r="AT357" s="40" t="s">
        <v>183</v>
      </c>
      <c r="AU357" s="40" t="s">
        <v>136</v>
      </c>
      <c r="AY357" s="40" t="s">
        <v>131</v>
      </c>
      <c r="BE357" s="118">
        <f>IF($U$357="základná",$N$357,0)</f>
        <v>0</v>
      </c>
      <c r="BF357" s="118">
        <f>IF($U$357="znížená",$N$357,0)</f>
        <v>0</v>
      </c>
      <c r="BG357" s="118">
        <f>IF($U$357="zákl. prenesená",$N$357,0)</f>
        <v>0</v>
      </c>
      <c r="BH357" s="118">
        <f>IF($U$357="zníž. prenesená",$N$357,0)</f>
        <v>0</v>
      </c>
      <c r="BI357" s="118">
        <f>IF($U$357="nulová",$N$357,0)</f>
        <v>0</v>
      </c>
      <c r="BJ357" s="40" t="s">
        <v>136</v>
      </c>
      <c r="BK357" s="119">
        <f>ROUND($L$357*$K$357,3)</f>
        <v>0</v>
      </c>
      <c r="BL357" s="40" t="s">
        <v>607</v>
      </c>
      <c r="BM357" s="40" t="s">
        <v>865</v>
      </c>
    </row>
    <row r="358" spans="2:65" s="40" customFormat="1" ht="39" customHeight="1" x14ac:dyDescent="0.25">
      <c r="B358" s="41"/>
      <c r="C358" s="141" t="s">
        <v>866</v>
      </c>
      <c r="D358" s="141" t="s">
        <v>132</v>
      </c>
      <c r="E358" s="142" t="s">
        <v>867</v>
      </c>
      <c r="F358" s="165" t="s">
        <v>868</v>
      </c>
      <c r="G358" s="165"/>
      <c r="H358" s="165"/>
      <c r="I358" s="165"/>
      <c r="J358" s="143" t="s">
        <v>5</v>
      </c>
      <c r="K358" s="144">
        <v>0</v>
      </c>
      <c r="L358" s="166"/>
      <c r="M358" s="166"/>
      <c r="N358" s="166">
        <f>ROUND($L$358*$K$358,2)</f>
        <v>0</v>
      </c>
      <c r="O358" s="166"/>
      <c r="P358" s="166"/>
      <c r="Q358" s="166"/>
      <c r="R358" s="43"/>
      <c r="T358" s="114"/>
      <c r="U358" s="115" t="s">
        <v>64</v>
      </c>
      <c r="V358" s="116">
        <v>0.34499999999999997</v>
      </c>
      <c r="W358" s="116">
        <f>$V$358*$K$358</f>
        <v>0</v>
      </c>
      <c r="X358" s="116">
        <v>0</v>
      </c>
      <c r="Y358" s="116">
        <f>$X$358*$K$358</f>
        <v>0</v>
      </c>
      <c r="Z358" s="116">
        <v>0</v>
      </c>
      <c r="AA358" s="117">
        <f>$Z$358*$K$358</f>
        <v>0</v>
      </c>
      <c r="AR358" s="40" t="s">
        <v>370</v>
      </c>
      <c r="AT358" s="40" t="s">
        <v>132</v>
      </c>
      <c r="AU358" s="40" t="s">
        <v>136</v>
      </c>
      <c r="AY358" s="40" t="s">
        <v>131</v>
      </c>
      <c r="BE358" s="118">
        <f>IF($U$358="základná",$N$358,0)</f>
        <v>0</v>
      </c>
      <c r="BF358" s="118">
        <f>IF($U$358="znížená",$N$358,0)</f>
        <v>0</v>
      </c>
      <c r="BG358" s="118">
        <f>IF($U$358="zákl. prenesená",$N$358,0)</f>
        <v>0</v>
      </c>
      <c r="BH358" s="118">
        <f>IF($U$358="zníž. prenesená",$N$358,0)</f>
        <v>0</v>
      </c>
      <c r="BI358" s="118">
        <f>IF($U$358="nulová",$N$358,0)</f>
        <v>0</v>
      </c>
      <c r="BJ358" s="40" t="s">
        <v>136</v>
      </c>
      <c r="BK358" s="119">
        <f>ROUND($L$358*$K$358,3)</f>
        <v>0</v>
      </c>
      <c r="BL358" s="40" t="s">
        <v>370</v>
      </c>
      <c r="BM358" s="40" t="s">
        <v>869</v>
      </c>
    </row>
    <row r="359" spans="2:65" s="40" customFormat="1" ht="27" customHeight="1" x14ac:dyDescent="0.25">
      <c r="B359" s="41"/>
      <c r="C359" s="120" t="s">
        <v>870</v>
      </c>
      <c r="D359" s="120" t="s">
        <v>183</v>
      </c>
      <c r="E359" s="121" t="s">
        <v>871</v>
      </c>
      <c r="F359" s="161" t="s">
        <v>872</v>
      </c>
      <c r="G359" s="161"/>
      <c r="H359" s="161"/>
      <c r="I359" s="161"/>
      <c r="J359" s="122" t="s">
        <v>5</v>
      </c>
      <c r="K359" s="123">
        <v>0</v>
      </c>
      <c r="L359" s="162"/>
      <c r="M359" s="162"/>
      <c r="N359" s="162">
        <f>ROUND($L$359*$K$359,2)</f>
        <v>0</v>
      </c>
      <c r="O359" s="162"/>
      <c r="P359" s="162"/>
      <c r="Q359" s="162"/>
      <c r="R359" s="43"/>
      <c r="T359" s="114"/>
      <c r="U359" s="115" t="s">
        <v>64</v>
      </c>
      <c r="V359" s="116">
        <v>0</v>
      </c>
      <c r="W359" s="116">
        <f>$V$359*$K$359</f>
        <v>0</v>
      </c>
      <c r="X359" s="116">
        <v>1.2999999999999999E-3</v>
      </c>
      <c r="Y359" s="116">
        <f>$X$359*$K$359</f>
        <v>0</v>
      </c>
      <c r="Z359" s="116">
        <v>0</v>
      </c>
      <c r="AA359" s="117">
        <f>$Z$359*$K$359</f>
        <v>0</v>
      </c>
      <c r="AR359" s="40" t="s">
        <v>607</v>
      </c>
      <c r="AT359" s="40" t="s">
        <v>183</v>
      </c>
      <c r="AU359" s="40" t="s">
        <v>136</v>
      </c>
      <c r="AY359" s="40" t="s">
        <v>131</v>
      </c>
      <c r="BE359" s="118">
        <f>IF($U$359="základná",$N$359,0)</f>
        <v>0</v>
      </c>
      <c r="BF359" s="118">
        <f>IF($U$359="znížená",$N$359,0)</f>
        <v>0</v>
      </c>
      <c r="BG359" s="118">
        <f>IF($U$359="zákl. prenesená",$N$359,0)</f>
        <v>0</v>
      </c>
      <c r="BH359" s="118">
        <f>IF($U$359="zníž. prenesená",$N$359,0)</f>
        <v>0</v>
      </c>
      <c r="BI359" s="118">
        <f>IF($U$359="nulová",$N$359,0)</f>
        <v>0</v>
      </c>
      <c r="BJ359" s="40" t="s">
        <v>136</v>
      </c>
      <c r="BK359" s="119">
        <f>ROUND($L$359*$K$359,3)</f>
        <v>0</v>
      </c>
      <c r="BL359" s="40" t="s">
        <v>607</v>
      </c>
      <c r="BM359" s="40" t="s">
        <v>873</v>
      </c>
    </row>
    <row r="360" spans="2:65" s="40" customFormat="1" ht="39" customHeight="1" x14ac:dyDescent="0.25">
      <c r="B360" s="41"/>
      <c r="C360" s="110" t="s">
        <v>874</v>
      </c>
      <c r="D360" s="110" t="s">
        <v>132</v>
      </c>
      <c r="E360" s="111" t="s">
        <v>875</v>
      </c>
      <c r="F360" s="159" t="s">
        <v>876</v>
      </c>
      <c r="G360" s="159"/>
      <c r="H360" s="159"/>
      <c r="I360" s="159"/>
      <c r="J360" s="112" t="s">
        <v>5</v>
      </c>
      <c r="K360" s="113">
        <v>0</v>
      </c>
      <c r="L360" s="160"/>
      <c r="M360" s="160"/>
      <c r="N360" s="160">
        <f>ROUND($L$360*$K$360,2)</f>
        <v>0</v>
      </c>
      <c r="O360" s="160"/>
      <c r="P360" s="160"/>
      <c r="Q360" s="160"/>
      <c r="R360" s="43"/>
      <c r="T360" s="114"/>
      <c r="U360" s="115" t="s">
        <v>64</v>
      </c>
      <c r="V360" s="116">
        <v>0.35</v>
      </c>
      <c r="W360" s="116">
        <f>$V$360*$K$360</f>
        <v>0</v>
      </c>
      <c r="X360" s="116">
        <v>0</v>
      </c>
      <c r="Y360" s="116">
        <f>$X$360*$K$360</f>
        <v>0</v>
      </c>
      <c r="Z360" s="116">
        <v>0</v>
      </c>
      <c r="AA360" s="117">
        <f>$Z$360*$K$360</f>
        <v>0</v>
      </c>
      <c r="AR360" s="40" t="s">
        <v>370</v>
      </c>
      <c r="AT360" s="40" t="s">
        <v>132</v>
      </c>
      <c r="AU360" s="40" t="s">
        <v>136</v>
      </c>
      <c r="AY360" s="40" t="s">
        <v>131</v>
      </c>
      <c r="BE360" s="118">
        <f>IF($U$360="základná",$N$360,0)</f>
        <v>0</v>
      </c>
      <c r="BF360" s="118">
        <f>IF($U$360="znížená",$N$360,0)</f>
        <v>0</v>
      </c>
      <c r="BG360" s="118">
        <f>IF($U$360="zákl. prenesená",$N$360,0)</f>
        <v>0</v>
      </c>
      <c r="BH360" s="118">
        <f>IF($U$360="zníž. prenesená",$N$360,0)</f>
        <v>0</v>
      </c>
      <c r="BI360" s="118">
        <f>IF($U$360="nulová",$N$360,0)</f>
        <v>0</v>
      </c>
      <c r="BJ360" s="40" t="s">
        <v>136</v>
      </c>
      <c r="BK360" s="119">
        <f>ROUND($L$360*$K$360,3)</f>
        <v>0</v>
      </c>
      <c r="BL360" s="40" t="s">
        <v>370</v>
      </c>
      <c r="BM360" s="40" t="s">
        <v>877</v>
      </c>
    </row>
    <row r="361" spans="2:65" s="40" customFormat="1" ht="27" customHeight="1" x14ac:dyDescent="0.25">
      <c r="B361" s="41"/>
      <c r="C361" s="120" t="s">
        <v>878</v>
      </c>
      <c r="D361" s="120" t="s">
        <v>183</v>
      </c>
      <c r="E361" s="121" t="s">
        <v>879</v>
      </c>
      <c r="F361" s="161" t="s">
        <v>880</v>
      </c>
      <c r="G361" s="161"/>
      <c r="H361" s="161"/>
      <c r="I361" s="161"/>
      <c r="J361" s="122" t="s">
        <v>5</v>
      </c>
      <c r="K361" s="123">
        <v>0</v>
      </c>
      <c r="L361" s="162"/>
      <c r="M361" s="162"/>
      <c r="N361" s="162">
        <f>ROUND($L$361*$K$361,2)</f>
        <v>0</v>
      </c>
      <c r="O361" s="162"/>
      <c r="P361" s="162"/>
      <c r="Q361" s="162"/>
      <c r="R361" s="43"/>
      <c r="T361" s="114"/>
      <c r="U361" s="115" t="s">
        <v>64</v>
      </c>
      <c r="V361" s="116">
        <v>0</v>
      </c>
      <c r="W361" s="116">
        <f>$V$361*$K$361</f>
        <v>0</v>
      </c>
      <c r="X361" s="116">
        <v>1.6999999999999999E-3</v>
      </c>
      <c r="Y361" s="116">
        <f>$X$361*$K$361</f>
        <v>0</v>
      </c>
      <c r="Z361" s="116">
        <v>0</v>
      </c>
      <c r="AA361" s="117">
        <f>$Z$361*$K$361</f>
        <v>0</v>
      </c>
      <c r="AR361" s="40" t="s">
        <v>607</v>
      </c>
      <c r="AT361" s="40" t="s">
        <v>183</v>
      </c>
      <c r="AU361" s="40" t="s">
        <v>136</v>
      </c>
      <c r="AY361" s="40" t="s">
        <v>131</v>
      </c>
      <c r="BE361" s="118">
        <f>IF($U$361="základná",$N$361,0)</f>
        <v>0</v>
      </c>
      <c r="BF361" s="118">
        <f>IF($U$361="znížená",$N$361,0)</f>
        <v>0</v>
      </c>
      <c r="BG361" s="118">
        <f>IF($U$361="zákl. prenesená",$N$361,0)</f>
        <v>0</v>
      </c>
      <c r="BH361" s="118">
        <f>IF($U$361="zníž. prenesená",$N$361,0)</f>
        <v>0</v>
      </c>
      <c r="BI361" s="118">
        <f>IF($U$361="nulová",$N$361,0)</f>
        <v>0</v>
      </c>
      <c r="BJ361" s="40" t="s">
        <v>136</v>
      </c>
      <c r="BK361" s="119">
        <f>ROUND($L$361*$K$361,3)</f>
        <v>0</v>
      </c>
      <c r="BL361" s="40" t="s">
        <v>607</v>
      </c>
      <c r="BM361" s="40" t="s">
        <v>881</v>
      </c>
    </row>
    <row r="362" spans="2:65" s="40" customFormat="1" ht="39" customHeight="1" x14ac:dyDescent="0.25">
      <c r="B362" s="41"/>
      <c r="C362" s="110" t="s">
        <v>882</v>
      </c>
      <c r="D362" s="110" t="s">
        <v>132</v>
      </c>
      <c r="E362" s="111" t="s">
        <v>883</v>
      </c>
      <c r="F362" s="159" t="s">
        <v>884</v>
      </c>
      <c r="G362" s="159"/>
      <c r="H362" s="159"/>
      <c r="I362" s="159"/>
      <c r="J362" s="112" t="s">
        <v>5</v>
      </c>
      <c r="K362" s="113">
        <v>22</v>
      </c>
      <c r="L362" s="160"/>
      <c r="M362" s="160"/>
      <c r="N362" s="160">
        <f>ROUND($L$362*$K$362,2)</f>
        <v>0</v>
      </c>
      <c r="O362" s="160"/>
      <c r="P362" s="160"/>
      <c r="Q362" s="160"/>
      <c r="R362" s="43"/>
      <c r="T362" s="114"/>
      <c r="U362" s="115" t="s">
        <v>64</v>
      </c>
      <c r="V362" s="116">
        <v>0.36</v>
      </c>
      <c r="W362" s="116">
        <f>$V$362*$K$362</f>
        <v>7.92</v>
      </c>
      <c r="X362" s="116">
        <v>0</v>
      </c>
      <c r="Y362" s="116">
        <f>$X$362*$K$362</f>
        <v>0</v>
      </c>
      <c r="Z362" s="116">
        <v>0</v>
      </c>
      <c r="AA362" s="117">
        <f>$Z$362*$K$362</f>
        <v>0</v>
      </c>
      <c r="AR362" s="40" t="s">
        <v>370</v>
      </c>
      <c r="AT362" s="40" t="s">
        <v>132</v>
      </c>
      <c r="AU362" s="40" t="s">
        <v>136</v>
      </c>
      <c r="AY362" s="40" t="s">
        <v>131</v>
      </c>
      <c r="BE362" s="118">
        <f>IF($U$362="základná",$N$362,0)</f>
        <v>0</v>
      </c>
      <c r="BF362" s="118">
        <f>IF($U$362="znížená",$N$362,0)</f>
        <v>0</v>
      </c>
      <c r="BG362" s="118">
        <f>IF($U$362="zákl. prenesená",$N$362,0)</f>
        <v>0</v>
      </c>
      <c r="BH362" s="118">
        <f>IF($U$362="zníž. prenesená",$N$362,0)</f>
        <v>0</v>
      </c>
      <c r="BI362" s="118">
        <f>IF($U$362="nulová",$N$362,0)</f>
        <v>0</v>
      </c>
      <c r="BJ362" s="40" t="s">
        <v>136</v>
      </c>
      <c r="BK362" s="119">
        <f>ROUND($L$362*$K$362,3)</f>
        <v>0</v>
      </c>
      <c r="BL362" s="40" t="s">
        <v>370</v>
      </c>
      <c r="BM362" s="40" t="s">
        <v>885</v>
      </c>
    </row>
    <row r="363" spans="2:65" s="40" customFormat="1" ht="27" customHeight="1" x14ac:dyDescent="0.25">
      <c r="B363" s="41"/>
      <c r="C363" s="120" t="s">
        <v>886</v>
      </c>
      <c r="D363" s="120" t="s">
        <v>183</v>
      </c>
      <c r="E363" s="121" t="s">
        <v>887</v>
      </c>
      <c r="F363" s="161" t="s">
        <v>888</v>
      </c>
      <c r="G363" s="161"/>
      <c r="H363" s="161"/>
      <c r="I363" s="161"/>
      <c r="J363" s="122" t="s">
        <v>5</v>
      </c>
      <c r="K363" s="123">
        <v>22</v>
      </c>
      <c r="L363" s="162"/>
      <c r="M363" s="162"/>
      <c r="N363" s="162">
        <f>ROUND($L$363*$K$363,2)</f>
        <v>0</v>
      </c>
      <c r="O363" s="162"/>
      <c r="P363" s="162"/>
      <c r="Q363" s="162"/>
      <c r="R363" s="43"/>
      <c r="T363" s="114"/>
      <c r="U363" s="115" t="s">
        <v>64</v>
      </c>
      <c r="V363" s="116">
        <v>0</v>
      </c>
      <c r="W363" s="116">
        <f>$V$363*$K$363</f>
        <v>0</v>
      </c>
      <c r="X363" s="116">
        <v>3.2599999999999999E-3</v>
      </c>
      <c r="Y363" s="116">
        <f>$X$363*$K$363</f>
        <v>7.1719999999999992E-2</v>
      </c>
      <c r="Z363" s="116">
        <v>0</v>
      </c>
      <c r="AA363" s="117">
        <f>$Z$363*$K$363</f>
        <v>0</v>
      </c>
      <c r="AR363" s="40" t="s">
        <v>607</v>
      </c>
      <c r="AT363" s="40" t="s">
        <v>183</v>
      </c>
      <c r="AU363" s="40" t="s">
        <v>136</v>
      </c>
      <c r="AY363" s="40" t="s">
        <v>131</v>
      </c>
      <c r="BE363" s="118">
        <f>IF($U$363="základná",$N$363,0)</f>
        <v>0</v>
      </c>
      <c r="BF363" s="118">
        <f>IF($U$363="znížená",$N$363,0)</f>
        <v>0</v>
      </c>
      <c r="BG363" s="118">
        <f>IF($U$363="zákl. prenesená",$N$363,0)</f>
        <v>0</v>
      </c>
      <c r="BH363" s="118">
        <f>IF($U$363="zníž. prenesená",$N$363,0)</f>
        <v>0</v>
      </c>
      <c r="BI363" s="118">
        <f>IF($U$363="nulová",$N$363,0)</f>
        <v>0</v>
      </c>
      <c r="BJ363" s="40" t="s">
        <v>136</v>
      </c>
      <c r="BK363" s="119">
        <f>ROUND($L$363*$K$363,3)</f>
        <v>0</v>
      </c>
      <c r="BL363" s="40" t="s">
        <v>607</v>
      </c>
      <c r="BM363" s="40" t="s">
        <v>889</v>
      </c>
    </row>
    <row r="364" spans="2:65" s="40" customFormat="1" ht="27" customHeight="1" x14ac:dyDescent="0.25">
      <c r="B364" s="41"/>
      <c r="C364" s="110" t="s">
        <v>890</v>
      </c>
      <c r="D364" s="110" t="s">
        <v>132</v>
      </c>
      <c r="E364" s="111" t="s">
        <v>891</v>
      </c>
      <c r="F364" s="159" t="s">
        <v>892</v>
      </c>
      <c r="G364" s="159"/>
      <c r="H364" s="159"/>
      <c r="I364" s="159"/>
      <c r="J364" s="112" t="s">
        <v>5</v>
      </c>
      <c r="K364" s="113">
        <v>3</v>
      </c>
      <c r="L364" s="160"/>
      <c r="M364" s="160"/>
      <c r="N364" s="160">
        <f>ROUND($L$364*$K$364,2)</f>
        <v>0</v>
      </c>
      <c r="O364" s="160"/>
      <c r="P364" s="160"/>
      <c r="Q364" s="160"/>
      <c r="R364" s="43"/>
      <c r="T364" s="114"/>
      <c r="U364" s="115" t="s">
        <v>64</v>
      </c>
      <c r="V364" s="116">
        <v>0.3</v>
      </c>
      <c r="W364" s="116">
        <f>$V$364*$K$364</f>
        <v>0.89999999999999991</v>
      </c>
      <c r="X364" s="116">
        <v>0</v>
      </c>
      <c r="Y364" s="116">
        <f>$X$364*$K$364</f>
        <v>0</v>
      </c>
      <c r="Z364" s="116">
        <v>0</v>
      </c>
      <c r="AA364" s="117">
        <f>$Z$364*$K$364</f>
        <v>0</v>
      </c>
      <c r="AR364" s="40" t="s">
        <v>370</v>
      </c>
      <c r="AT364" s="40" t="s">
        <v>132</v>
      </c>
      <c r="AU364" s="40" t="s">
        <v>136</v>
      </c>
      <c r="AY364" s="40" t="s">
        <v>131</v>
      </c>
      <c r="BE364" s="118">
        <f>IF($U$364="základná",$N$364,0)</f>
        <v>0</v>
      </c>
      <c r="BF364" s="118">
        <f>IF($U$364="znížená",$N$364,0)</f>
        <v>0</v>
      </c>
      <c r="BG364" s="118">
        <f>IF($U$364="zákl. prenesená",$N$364,0)</f>
        <v>0</v>
      </c>
      <c r="BH364" s="118">
        <f>IF($U$364="zníž. prenesená",$N$364,0)</f>
        <v>0</v>
      </c>
      <c r="BI364" s="118">
        <f>IF($U$364="nulová",$N$364,0)</f>
        <v>0</v>
      </c>
      <c r="BJ364" s="40" t="s">
        <v>136</v>
      </c>
      <c r="BK364" s="119">
        <f>ROUND($L$364*$K$364,3)</f>
        <v>0</v>
      </c>
      <c r="BL364" s="40" t="s">
        <v>370</v>
      </c>
      <c r="BM364" s="40" t="s">
        <v>893</v>
      </c>
    </row>
    <row r="365" spans="2:65" s="40" customFormat="1" ht="27" customHeight="1" x14ac:dyDescent="0.25">
      <c r="B365" s="41"/>
      <c r="C365" s="120" t="s">
        <v>894</v>
      </c>
      <c r="D365" s="120" t="s">
        <v>183</v>
      </c>
      <c r="E365" s="121" t="s">
        <v>895</v>
      </c>
      <c r="F365" s="161" t="s">
        <v>896</v>
      </c>
      <c r="G365" s="161"/>
      <c r="H365" s="161"/>
      <c r="I365" s="161"/>
      <c r="J365" s="122" t="s">
        <v>5</v>
      </c>
      <c r="K365" s="123">
        <v>3</v>
      </c>
      <c r="L365" s="162"/>
      <c r="M365" s="162"/>
      <c r="N365" s="162">
        <f>ROUND($L$365*$K$365,2)</f>
        <v>0</v>
      </c>
      <c r="O365" s="162"/>
      <c r="P365" s="162"/>
      <c r="Q365" s="162"/>
      <c r="R365" s="43"/>
      <c r="T365" s="114"/>
      <c r="U365" s="115" t="s">
        <v>64</v>
      </c>
      <c r="V365" s="116">
        <v>0</v>
      </c>
      <c r="W365" s="116">
        <f>$V$365*$K$365</f>
        <v>0</v>
      </c>
      <c r="X365" s="116">
        <v>6.9999999999999999E-4</v>
      </c>
      <c r="Y365" s="116">
        <f>$X$365*$K$365</f>
        <v>2.0999999999999999E-3</v>
      </c>
      <c r="Z365" s="116">
        <v>0</v>
      </c>
      <c r="AA365" s="117">
        <f>$Z$365*$K$365</f>
        <v>0</v>
      </c>
      <c r="AR365" s="40" t="s">
        <v>607</v>
      </c>
      <c r="AT365" s="40" t="s">
        <v>183</v>
      </c>
      <c r="AU365" s="40" t="s">
        <v>136</v>
      </c>
      <c r="AY365" s="40" t="s">
        <v>131</v>
      </c>
      <c r="BE365" s="118">
        <f>IF($U$365="základná",$N$365,0)</f>
        <v>0</v>
      </c>
      <c r="BF365" s="118">
        <f>IF($U$365="znížená",$N$365,0)</f>
        <v>0</v>
      </c>
      <c r="BG365" s="118">
        <f>IF($U$365="zákl. prenesená",$N$365,0)</f>
        <v>0</v>
      </c>
      <c r="BH365" s="118">
        <f>IF($U$365="zníž. prenesená",$N$365,0)</f>
        <v>0</v>
      </c>
      <c r="BI365" s="118">
        <f>IF($U$365="nulová",$N$365,0)</f>
        <v>0</v>
      </c>
      <c r="BJ365" s="40" t="s">
        <v>136</v>
      </c>
      <c r="BK365" s="119">
        <f>ROUND($L$365*$K$365,3)</f>
        <v>0</v>
      </c>
      <c r="BL365" s="40" t="s">
        <v>607</v>
      </c>
      <c r="BM365" s="40" t="s">
        <v>897</v>
      </c>
    </row>
    <row r="366" spans="2:65" s="40" customFormat="1" ht="27" customHeight="1" x14ac:dyDescent="0.25">
      <c r="B366" s="41"/>
      <c r="C366" s="110" t="s">
        <v>898</v>
      </c>
      <c r="D366" s="110" t="s">
        <v>132</v>
      </c>
      <c r="E366" s="111" t="s">
        <v>899</v>
      </c>
      <c r="F366" s="159" t="s">
        <v>900</v>
      </c>
      <c r="G366" s="159"/>
      <c r="H366" s="159"/>
      <c r="I366" s="159"/>
      <c r="J366" s="112" t="s">
        <v>2</v>
      </c>
      <c r="K366" s="113">
        <v>99</v>
      </c>
      <c r="L366" s="160"/>
      <c r="M366" s="160"/>
      <c r="N366" s="160">
        <f>ROUND($L$366*$K$366,2)</f>
        <v>0</v>
      </c>
      <c r="O366" s="160"/>
      <c r="P366" s="160"/>
      <c r="Q366" s="160"/>
      <c r="R366" s="43"/>
      <c r="T366" s="114"/>
      <c r="U366" s="115" t="s">
        <v>64</v>
      </c>
      <c r="V366" s="116">
        <v>5.1999999999999998E-2</v>
      </c>
      <c r="W366" s="116">
        <f>$V$366*$K$366</f>
        <v>5.1479999999999997</v>
      </c>
      <c r="X366" s="116">
        <v>0</v>
      </c>
      <c r="Y366" s="116">
        <f>$X$366*$K$366</f>
        <v>0</v>
      </c>
      <c r="Z366" s="116">
        <v>0</v>
      </c>
      <c r="AA366" s="117">
        <f>$Z$366*$K$366</f>
        <v>0</v>
      </c>
      <c r="AR366" s="40" t="s">
        <v>370</v>
      </c>
      <c r="AT366" s="40" t="s">
        <v>132</v>
      </c>
      <c r="AU366" s="40" t="s">
        <v>136</v>
      </c>
      <c r="AY366" s="40" t="s">
        <v>131</v>
      </c>
      <c r="BE366" s="118">
        <f>IF($U$366="základná",$N$366,0)</f>
        <v>0</v>
      </c>
      <c r="BF366" s="118">
        <f>IF($U$366="znížená",$N$366,0)</f>
        <v>0</v>
      </c>
      <c r="BG366" s="118">
        <f>IF($U$366="zákl. prenesená",$N$366,0)</f>
        <v>0</v>
      </c>
      <c r="BH366" s="118">
        <f>IF($U$366="zníž. prenesená",$N$366,0)</f>
        <v>0</v>
      </c>
      <c r="BI366" s="118">
        <f>IF($U$366="nulová",$N$366,0)</f>
        <v>0</v>
      </c>
      <c r="BJ366" s="40" t="s">
        <v>136</v>
      </c>
      <c r="BK366" s="119">
        <f>ROUND($L$366*$K$366,3)</f>
        <v>0</v>
      </c>
      <c r="BL366" s="40" t="s">
        <v>370</v>
      </c>
      <c r="BM366" s="40" t="s">
        <v>901</v>
      </c>
    </row>
    <row r="367" spans="2:65" s="40" customFormat="1" ht="15.75" customHeight="1" x14ac:dyDescent="0.25">
      <c r="B367" s="41"/>
      <c r="C367" s="120" t="s">
        <v>902</v>
      </c>
      <c r="D367" s="120" t="s">
        <v>183</v>
      </c>
      <c r="E367" s="121" t="s">
        <v>903</v>
      </c>
      <c r="F367" s="161" t="s">
        <v>904</v>
      </c>
      <c r="G367" s="161"/>
      <c r="H367" s="161"/>
      <c r="I367" s="161"/>
      <c r="J367" s="122" t="s">
        <v>905</v>
      </c>
      <c r="K367" s="123">
        <v>102</v>
      </c>
      <c r="L367" s="162"/>
      <c r="M367" s="162"/>
      <c r="N367" s="162">
        <f>ROUND($L$367*$K$367,2)</f>
        <v>0</v>
      </c>
      <c r="O367" s="162"/>
      <c r="P367" s="162"/>
      <c r="Q367" s="162"/>
      <c r="R367" s="43"/>
      <c r="T367" s="114"/>
      <c r="U367" s="115" t="s">
        <v>64</v>
      </c>
      <c r="V367" s="116">
        <v>0</v>
      </c>
      <c r="W367" s="116">
        <f>$V$367*$K$367</f>
        <v>0</v>
      </c>
      <c r="X367" s="116">
        <v>0</v>
      </c>
      <c r="Y367" s="116">
        <f>$X$367*$K$367</f>
        <v>0</v>
      </c>
      <c r="Z367" s="116">
        <v>0</v>
      </c>
      <c r="AA367" s="117">
        <f>$Z$367*$K$367</f>
        <v>0</v>
      </c>
      <c r="AR367" s="40" t="s">
        <v>766</v>
      </c>
      <c r="AT367" s="40" t="s">
        <v>183</v>
      </c>
      <c r="AU367" s="40" t="s">
        <v>136</v>
      </c>
      <c r="AY367" s="40" t="s">
        <v>131</v>
      </c>
      <c r="BE367" s="118">
        <f>IF($U$367="základná",$N$367,0)</f>
        <v>0</v>
      </c>
      <c r="BF367" s="118">
        <f>IF($U$367="znížená",$N$367,0)</f>
        <v>0</v>
      </c>
      <c r="BG367" s="118">
        <f>IF($U$367="zákl. prenesená",$N$367,0)</f>
        <v>0</v>
      </c>
      <c r="BH367" s="118">
        <f>IF($U$367="zníž. prenesená",$N$367,0)</f>
        <v>0</v>
      </c>
      <c r="BI367" s="118">
        <f>IF($U$367="nulová",$N$367,0)</f>
        <v>0</v>
      </c>
      <c r="BJ367" s="40" t="s">
        <v>136</v>
      </c>
      <c r="BK367" s="119">
        <f>ROUND($L$367*$K$367,3)</f>
        <v>0</v>
      </c>
      <c r="BL367" s="40" t="s">
        <v>370</v>
      </c>
      <c r="BM367" s="40" t="s">
        <v>906</v>
      </c>
    </row>
    <row r="368" spans="2:65" s="40" customFormat="1" ht="27" customHeight="1" x14ac:dyDescent="0.25">
      <c r="B368" s="41"/>
      <c r="C368" s="110" t="s">
        <v>907</v>
      </c>
      <c r="D368" s="110" t="s">
        <v>132</v>
      </c>
      <c r="E368" s="111" t="s">
        <v>908</v>
      </c>
      <c r="F368" s="159" t="s">
        <v>909</v>
      </c>
      <c r="G368" s="159"/>
      <c r="H368" s="159"/>
      <c r="I368" s="159"/>
      <c r="J368" s="112" t="s">
        <v>2</v>
      </c>
      <c r="K368" s="113">
        <v>108</v>
      </c>
      <c r="L368" s="160"/>
      <c r="M368" s="160"/>
      <c r="N368" s="160">
        <f>ROUND($L$368*$K$368,2)</f>
        <v>0</v>
      </c>
      <c r="O368" s="160"/>
      <c r="P368" s="160"/>
      <c r="Q368" s="160"/>
      <c r="R368" s="43"/>
      <c r="T368" s="114"/>
      <c r="U368" s="115" t="s">
        <v>64</v>
      </c>
      <c r="V368" s="116">
        <v>5.8999999999999997E-2</v>
      </c>
      <c r="W368" s="116">
        <f>$V$368*$K$368</f>
        <v>6.3719999999999999</v>
      </c>
      <c r="X368" s="116">
        <v>0</v>
      </c>
      <c r="Y368" s="116">
        <f>$X$368*$K$368</f>
        <v>0</v>
      </c>
      <c r="Z368" s="116">
        <v>0</v>
      </c>
      <c r="AA368" s="117">
        <f>$Z$368*$K$368</f>
        <v>0</v>
      </c>
      <c r="AR368" s="40" t="s">
        <v>370</v>
      </c>
      <c r="AT368" s="40" t="s">
        <v>132</v>
      </c>
      <c r="AU368" s="40" t="s">
        <v>136</v>
      </c>
      <c r="AY368" s="40" t="s">
        <v>131</v>
      </c>
      <c r="BE368" s="118">
        <f>IF($U$368="základná",$N$368,0)</f>
        <v>0</v>
      </c>
      <c r="BF368" s="118">
        <f>IF($U$368="znížená",$N$368,0)</f>
        <v>0</v>
      </c>
      <c r="BG368" s="118">
        <f>IF($U$368="zákl. prenesená",$N$368,0)</f>
        <v>0</v>
      </c>
      <c r="BH368" s="118">
        <f>IF($U$368="zníž. prenesená",$N$368,0)</f>
        <v>0</v>
      </c>
      <c r="BI368" s="118">
        <f>IF($U$368="nulová",$N$368,0)</f>
        <v>0</v>
      </c>
      <c r="BJ368" s="40" t="s">
        <v>136</v>
      </c>
      <c r="BK368" s="119">
        <f>ROUND($L$368*$K$368,3)</f>
        <v>0</v>
      </c>
      <c r="BL368" s="40" t="s">
        <v>370</v>
      </c>
      <c r="BM368" s="40" t="s">
        <v>910</v>
      </c>
    </row>
    <row r="369" spans="2:65" s="40" customFormat="1" ht="15.75" customHeight="1" x14ac:dyDescent="0.25">
      <c r="B369" s="41"/>
      <c r="C369" s="120" t="s">
        <v>911</v>
      </c>
      <c r="D369" s="120" t="s">
        <v>183</v>
      </c>
      <c r="E369" s="121" t="s">
        <v>912</v>
      </c>
      <c r="F369" s="161" t="s">
        <v>913</v>
      </c>
      <c r="G369" s="161"/>
      <c r="H369" s="161"/>
      <c r="I369" s="161"/>
      <c r="J369" s="122" t="s">
        <v>905</v>
      </c>
      <c r="K369" s="123">
        <v>114</v>
      </c>
      <c r="L369" s="162"/>
      <c r="M369" s="162"/>
      <c r="N369" s="162">
        <f>ROUND($L$369*$K$369,2)</f>
        <v>0</v>
      </c>
      <c r="O369" s="162"/>
      <c r="P369" s="162"/>
      <c r="Q369" s="162"/>
      <c r="R369" s="43"/>
      <c r="T369" s="114"/>
      <c r="U369" s="115" t="s">
        <v>64</v>
      </c>
      <c r="V369" s="116">
        <v>0</v>
      </c>
      <c r="W369" s="116">
        <f>$V$369*$K$369</f>
        <v>0</v>
      </c>
      <c r="X369" s="116">
        <v>0</v>
      </c>
      <c r="Y369" s="116">
        <f>$X$369*$K$369</f>
        <v>0</v>
      </c>
      <c r="Z369" s="116">
        <v>0</v>
      </c>
      <c r="AA369" s="117">
        <f>$Z$369*$K$369</f>
        <v>0</v>
      </c>
      <c r="AR369" s="40" t="s">
        <v>766</v>
      </c>
      <c r="AT369" s="40" t="s">
        <v>183</v>
      </c>
      <c r="AU369" s="40" t="s">
        <v>136</v>
      </c>
      <c r="AY369" s="40" t="s">
        <v>131</v>
      </c>
      <c r="BE369" s="118">
        <f>IF($U$369="základná",$N$369,0)</f>
        <v>0</v>
      </c>
      <c r="BF369" s="118">
        <f>IF($U$369="znížená",$N$369,0)</f>
        <v>0</v>
      </c>
      <c r="BG369" s="118">
        <f>IF($U$369="zákl. prenesená",$N$369,0)</f>
        <v>0</v>
      </c>
      <c r="BH369" s="118">
        <f>IF($U$369="zníž. prenesená",$N$369,0)</f>
        <v>0</v>
      </c>
      <c r="BI369" s="118">
        <f>IF($U$369="nulová",$N$369,0)</f>
        <v>0</v>
      </c>
      <c r="BJ369" s="40" t="s">
        <v>136</v>
      </c>
      <c r="BK369" s="119">
        <f>ROUND($L$369*$K$369,3)</f>
        <v>0</v>
      </c>
      <c r="BL369" s="40" t="s">
        <v>370</v>
      </c>
      <c r="BM369" s="40" t="s">
        <v>914</v>
      </c>
    </row>
    <row r="370" spans="2:65" s="40" customFormat="1" ht="27" customHeight="1" x14ac:dyDescent="0.25">
      <c r="B370" s="41"/>
      <c r="C370" s="110" t="s">
        <v>915</v>
      </c>
      <c r="D370" s="110" t="s">
        <v>132</v>
      </c>
      <c r="E370" s="111" t="s">
        <v>916</v>
      </c>
      <c r="F370" s="159" t="s">
        <v>917</v>
      </c>
      <c r="G370" s="159"/>
      <c r="H370" s="159"/>
      <c r="I370" s="159"/>
      <c r="J370" s="112" t="s">
        <v>2</v>
      </c>
      <c r="K370" s="113">
        <v>33.5</v>
      </c>
      <c r="L370" s="160"/>
      <c r="M370" s="160"/>
      <c r="N370" s="160">
        <f>ROUND($L$370*$K$370,2)</f>
        <v>0</v>
      </c>
      <c r="O370" s="160"/>
      <c r="P370" s="160"/>
      <c r="Q370" s="160"/>
      <c r="R370" s="43"/>
      <c r="T370" s="114"/>
      <c r="U370" s="115" t="s">
        <v>64</v>
      </c>
      <c r="V370" s="116">
        <v>4.4999999999999998E-2</v>
      </c>
      <c r="W370" s="116">
        <f>$V$370*$K$370</f>
        <v>1.5074999999999998</v>
      </c>
      <c r="X370" s="116">
        <v>0</v>
      </c>
      <c r="Y370" s="116">
        <f>$X$370*$K$370</f>
        <v>0</v>
      </c>
      <c r="Z370" s="116">
        <v>0</v>
      </c>
      <c r="AA370" s="117">
        <f>$Z$370*$K$370</f>
        <v>0</v>
      </c>
      <c r="AR370" s="40" t="s">
        <v>370</v>
      </c>
      <c r="AT370" s="40" t="s">
        <v>132</v>
      </c>
      <c r="AU370" s="40" t="s">
        <v>136</v>
      </c>
      <c r="AY370" s="40" t="s">
        <v>131</v>
      </c>
      <c r="BE370" s="118">
        <f>IF($U$370="základná",$N$370,0)</f>
        <v>0</v>
      </c>
      <c r="BF370" s="118">
        <f>IF($U$370="znížená",$N$370,0)</f>
        <v>0</v>
      </c>
      <c r="BG370" s="118">
        <f>IF($U$370="zákl. prenesená",$N$370,0)</f>
        <v>0</v>
      </c>
      <c r="BH370" s="118">
        <f>IF($U$370="zníž. prenesená",$N$370,0)</f>
        <v>0</v>
      </c>
      <c r="BI370" s="118">
        <f>IF($U$370="nulová",$N$370,0)</f>
        <v>0</v>
      </c>
      <c r="BJ370" s="40" t="s">
        <v>136</v>
      </c>
      <c r="BK370" s="119">
        <f>ROUND($L$370*$K$370,3)</f>
        <v>0</v>
      </c>
      <c r="BL370" s="40" t="s">
        <v>370</v>
      </c>
      <c r="BM370" s="40" t="s">
        <v>918</v>
      </c>
    </row>
    <row r="371" spans="2:65" s="40" customFormat="1" ht="15.75" customHeight="1" x14ac:dyDescent="0.25">
      <c r="B371" s="41"/>
      <c r="C371" s="120" t="s">
        <v>919</v>
      </c>
      <c r="D371" s="120" t="s">
        <v>183</v>
      </c>
      <c r="E371" s="121" t="s">
        <v>920</v>
      </c>
      <c r="F371" s="161" t="s">
        <v>921</v>
      </c>
      <c r="G371" s="161"/>
      <c r="H371" s="161"/>
      <c r="I371" s="161"/>
      <c r="J371" s="122" t="s">
        <v>905</v>
      </c>
      <c r="K371" s="123">
        <v>35</v>
      </c>
      <c r="L371" s="162"/>
      <c r="M371" s="162"/>
      <c r="N371" s="162">
        <f>ROUND($L$371*$K$371,2)</f>
        <v>0</v>
      </c>
      <c r="O371" s="162"/>
      <c r="P371" s="162"/>
      <c r="Q371" s="162"/>
      <c r="R371" s="43"/>
      <c r="T371" s="114"/>
      <c r="U371" s="115" t="s">
        <v>64</v>
      </c>
      <c r="V371" s="116">
        <v>0</v>
      </c>
      <c r="W371" s="116">
        <f>$V$371*$K$371</f>
        <v>0</v>
      </c>
      <c r="X371" s="116">
        <v>0</v>
      </c>
      <c r="Y371" s="116">
        <f>$X$371*$K$371</f>
        <v>0</v>
      </c>
      <c r="Z371" s="116">
        <v>0</v>
      </c>
      <c r="AA371" s="117">
        <f>$Z$371*$K$371</f>
        <v>0</v>
      </c>
      <c r="AR371" s="40" t="s">
        <v>766</v>
      </c>
      <c r="AT371" s="40" t="s">
        <v>183</v>
      </c>
      <c r="AU371" s="40" t="s">
        <v>136</v>
      </c>
      <c r="AY371" s="40" t="s">
        <v>131</v>
      </c>
      <c r="BE371" s="118">
        <f>IF($U$371="základná",$N$371,0)</f>
        <v>0</v>
      </c>
      <c r="BF371" s="118">
        <f>IF($U$371="znížená",$N$371,0)</f>
        <v>0</v>
      </c>
      <c r="BG371" s="118">
        <f>IF($U$371="zákl. prenesená",$N$371,0)</f>
        <v>0</v>
      </c>
      <c r="BH371" s="118">
        <f>IF($U$371="zníž. prenesená",$N$371,0)</f>
        <v>0</v>
      </c>
      <c r="BI371" s="118">
        <f>IF($U$371="nulová",$N$371,0)</f>
        <v>0</v>
      </c>
      <c r="BJ371" s="40" t="s">
        <v>136</v>
      </c>
      <c r="BK371" s="119">
        <f>ROUND($L$371*$K$371,3)</f>
        <v>0</v>
      </c>
      <c r="BL371" s="40" t="s">
        <v>370</v>
      </c>
      <c r="BM371" s="40" t="s">
        <v>922</v>
      </c>
    </row>
    <row r="372" spans="2:65" s="40" customFormat="1" ht="27" customHeight="1" x14ac:dyDescent="0.25">
      <c r="B372" s="41"/>
      <c r="C372" s="110" t="s">
        <v>923</v>
      </c>
      <c r="D372" s="110" t="s">
        <v>132</v>
      </c>
      <c r="E372" s="111" t="s">
        <v>924</v>
      </c>
      <c r="F372" s="159" t="s">
        <v>925</v>
      </c>
      <c r="G372" s="159"/>
      <c r="H372" s="159"/>
      <c r="I372" s="159"/>
      <c r="J372" s="112" t="s">
        <v>2</v>
      </c>
      <c r="K372" s="113">
        <v>6.5</v>
      </c>
      <c r="L372" s="160"/>
      <c r="M372" s="160"/>
      <c r="N372" s="160">
        <f>ROUND($L$372*$K$372,2)</f>
        <v>0</v>
      </c>
      <c r="O372" s="160"/>
      <c r="P372" s="160"/>
      <c r="Q372" s="160"/>
      <c r="R372" s="43"/>
      <c r="T372" s="114"/>
      <c r="U372" s="115" t="s">
        <v>64</v>
      </c>
      <c r="V372" s="116">
        <v>5.1999999999999998E-2</v>
      </c>
      <c r="W372" s="116">
        <f>$V$372*$K$372</f>
        <v>0.33799999999999997</v>
      </c>
      <c r="X372" s="116">
        <v>0</v>
      </c>
      <c r="Y372" s="116">
        <f>$X$372*$K$372</f>
        <v>0</v>
      </c>
      <c r="Z372" s="116">
        <v>0</v>
      </c>
      <c r="AA372" s="117">
        <f>$Z$372*$K$372</f>
        <v>0</v>
      </c>
      <c r="AR372" s="40" t="s">
        <v>370</v>
      </c>
      <c r="AT372" s="40" t="s">
        <v>132</v>
      </c>
      <c r="AU372" s="40" t="s">
        <v>136</v>
      </c>
      <c r="AY372" s="40" t="s">
        <v>131</v>
      </c>
      <c r="BE372" s="118">
        <f>IF($U$372="základná",$N$372,0)</f>
        <v>0</v>
      </c>
      <c r="BF372" s="118">
        <f>IF($U$372="znížená",$N$372,0)</f>
        <v>0</v>
      </c>
      <c r="BG372" s="118">
        <f>IF($U$372="zákl. prenesená",$N$372,0)</f>
        <v>0</v>
      </c>
      <c r="BH372" s="118">
        <f>IF($U$372="zníž. prenesená",$N$372,0)</f>
        <v>0</v>
      </c>
      <c r="BI372" s="118">
        <f>IF($U$372="nulová",$N$372,0)</f>
        <v>0</v>
      </c>
      <c r="BJ372" s="40" t="s">
        <v>136</v>
      </c>
      <c r="BK372" s="119">
        <f>ROUND($L$372*$K$372,3)</f>
        <v>0</v>
      </c>
      <c r="BL372" s="40" t="s">
        <v>370</v>
      </c>
      <c r="BM372" s="40" t="s">
        <v>926</v>
      </c>
    </row>
    <row r="373" spans="2:65" s="40" customFormat="1" ht="15.75" customHeight="1" x14ac:dyDescent="0.25">
      <c r="B373" s="41"/>
      <c r="C373" s="120" t="s">
        <v>927</v>
      </c>
      <c r="D373" s="120" t="s">
        <v>183</v>
      </c>
      <c r="E373" s="121" t="s">
        <v>928</v>
      </c>
      <c r="F373" s="161" t="s">
        <v>929</v>
      </c>
      <c r="G373" s="161"/>
      <c r="H373" s="161"/>
      <c r="I373" s="161"/>
      <c r="J373" s="122" t="s">
        <v>2</v>
      </c>
      <c r="K373" s="123">
        <v>6.5</v>
      </c>
      <c r="L373" s="162"/>
      <c r="M373" s="162"/>
      <c r="N373" s="162">
        <f>ROUND($L$373*$K$373,2)</f>
        <v>0</v>
      </c>
      <c r="O373" s="162"/>
      <c r="P373" s="162"/>
      <c r="Q373" s="162"/>
      <c r="R373" s="43"/>
      <c r="T373" s="114"/>
      <c r="U373" s="115" t="s">
        <v>64</v>
      </c>
      <c r="V373" s="116">
        <v>0</v>
      </c>
      <c r="W373" s="116">
        <f>$V$373*$K$373</f>
        <v>0</v>
      </c>
      <c r="X373" s="116">
        <v>4.4999999999999999E-4</v>
      </c>
      <c r="Y373" s="116">
        <f>$X$373*$K$373</f>
        <v>2.9250000000000001E-3</v>
      </c>
      <c r="Z373" s="116">
        <v>0</v>
      </c>
      <c r="AA373" s="117">
        <f>$Z$373*$K$373</f>
        <v>0</v>
      </c>
      <c r="AR373" s="40" t="s">
        <v>607</v>
      </c>
      <c r="AT373" s="40" t="s">
        <v>183</v>
      </c>
      <c r="AU373" s="40" t="s">
        <v>136</v>
      </c>
      <c r="AY373" s="40" t="s">
        <v>131</v>
      </c>
      <c r="BE373" s="118">
        <f>IF($U$373="základná",$N$373,0)</f>
        <v>0</v>
      </c>
      <c r="BF373" s="118">
        <f>IF($U$373="znížená",$N$373,0)</f>
        <v>0</v>
      </c>
      <c r="BG373" s="118">
        <f>IF($U$373="zákl. prenesená",$N$373,0)</f>
        <v>0</v>
      </c>
      <c r="BH373" s="118">
        <f>IF($U$373="zníž. prenesená",$N$373,0)</f>
        <v>0</v>
      </c>
      <c r="BI373" s="118">
        <f>IF($U$373="nulová",$N$373,0)</f>
        <v>0</v>
      </c>
      <c r="BJ373" s="40" t="s">
        <v>136</v>
      </c>
      <c r="BK373" s="119">
        <f>ROUND($L$373*$K$373,3)</f>
        <v>0</v>
      </c>
      <c r="BL373" s="40" t="s">
        <v>607</v>
      </c>
      <c r="BM373" s="40" t="s">
        <v>930</v>
      </c>
    </row>
    <row r="374" spans="2:65" s="101" customFormat="1" ht="30.75" customHeight="1" x14ac:dyDescent="0.3">
      <c r="B374" s="100"/>
      <c r="D374" s="109" t="s">
        <v>110</v>
      </c>
      <c r="E374" s="109"/>
      <c r="F374" s="109"/>
      <c r="G374" s="109"/>
      <c r="H374" s="109"/>
      <c r="I374" s="109"/>
      <c r="J374" s="109"/>
      <c r="K374" s="109"/>
      <c r="L374" s="109"/>
      <c r="M374" s="109"/>
      <c r="N374" s="158">
        <f>$BK$374</f>
        <v>0</v>
      </c>
      <c r="O374" s="158"/>
      <c r="P374" s="158"/>
      <c r="Q374" s="158"/>
      <c r="R374" s="103"/>
      <c r="T374" s="104"/>
      <c r="W374" s="105">
        <f>SUM($W$375:$W$379)</f>
        <v>6.2148300000000001</v>
      </c>
      <c r="Y374" s="105">
        <f>SUM($Y$375:$Y$379)</f>
        <v>5.1000000000000004E-4</v>
      </c>
      <c r="AA374" s="106">
        <f>SUM($AA$375:$AA$379)</f>
        <v>0</v>
      </c>
      <c r="AR374" s="107" t="s">
        <v>141</v>
      </c>
      <c r="AT374" s="107" t="s">
        <v>129</v>
      </c>
      <c r="AU374" s="107" t="s">
        <v>130</v>
      </c>
      <c r="AY374" s="107" t="s">
        <v>131</v>
      </c>
      <c r="BK374" s="108">
        <f>SUM($BK$375:$BK$379)</f>
        <v>0</v>
      </c>
    </row>
    <row r="375" spans="2:65" s="40" customFormat="1" ht="15.75" customHeight="1" x14ac:dyDescent="0.25">
      <c r="B375" s="41"/>
      <c r="C375" s="110" t="s">
        <v>931</v>
      </c>
      <c r="D375" s="110" t="s">
        <v>132</v>
      </c>
      <c r="E375" s="111" t="s">
        <v>932</v>
      </c>
      <c r="F375" s="159" t="s">
        <v>933</v>
      </c>
      <c r="G375" s="159"/>
      <c r="H375" s="159"/>
      <c r="I375" s="159"/>
      <c r="J375" s="112" t="s">
        <v>934</v>
      </c>
      <c r="K375" s="113">
        <v>1</v>
      </c>
      <c r="L375" s="160"/>
      <c r="M375" s="160"/>
      <c r="N375" s="160">
        <f>ROUND($L$375*$K$375,2)</f>
        <v>0</v>
      </c>
      <c r="O375" s="160"/>
      <c r="P375" s="160"/>
      <c r="Q375" s="160"/>
      <c r="R375" s="43"/>
      <c r="T375" s="114"/>
      <c r="U375" s="115" t="s">
        <v>64</v>
      </c>
      <c r="V375" s="116">
        <v>0.16275000000000001</v>
      </c>
      <c r="W375" s="116">
        <f>$V$375*$K$375</f>
        <v>0.16275000000000001</v>
      </c>
      <c r="X375" s="116">
        <v>0</v>
      </c>
      <c r="Y375" s="116">
        <f>$X$375*$K$375</f>
        <v>0</v>
      </c>
      <c r="Z375" s="116">
        <v>0</v>
      </c>
      <c r="AA375" s="117">
        <f>$Z$375*$K$375</f>
        <v>0</v>
      </c>
      <c r="AR375" s="40" t="s">
        <v>370</v>
      </c>
      <c r="AT375" s="40" t="s">
        <v>132</v>
      </c>
      <c r="AU375" s="40" t="s">
        <v>136</v>
      </c>
      <c r="AY375" s="40" t="s">
        <v>131</v>
      </c>
      <c r="BE375" s="118">
        <f>IF($U$375="základná",$N$375,0)</f>
        <v>0</v>
      </c>
      <c r="BF375" s="118">
        <f>IF($U$375="znížená",$N$375,0)</f>
        <v>0</v>
      </c>
      <c r="BG375" s="118">
        <f>IF($U$375="zákl. prenesená",$N$375,0)</f>
        <v>0</v>
      </c>
      <c r="BH375" s="118">
        <f>IF($U$375="zníž. prenesená",$N$375,0)</f>
        <v>0</v>
      </c>
      <c r="BI375" s="118">
        <f>IF($U$375="nulová",$N$375,0)</f>
        <v>0</v>
      </c>
      <c r="BJ375" s="40" t="s">
        <v>136</v>
      </c>
      <c r="BK375" s="119">
        <f>ROUND($L$375*$K$375,3)</f>
        <v>0</v>
      </c>
      <c r="BL375" s="40" t="s">
        <v>370</v>
      </c>
      <c r="BM375" s="40" t="s">
        <v>935</v>
      </c>
    </row>
    <row r="376" spans="2:65" s="40" customFormat="1" ht="27" customHeight="1" x14ac:dyDescent="0.25">
      <c r="B376" s="41"/>
      <c r="C376" s="110" t="s">
        <v>936</v>
      </c>
      <c r="D376" s="110" t="s">
        <v>132</v>
      </c>
      <c r="E376" s="111" t="s">
        <v>937</v>
      </c>
      <c r="F376" s="159" t="s">
        <v>938</v>
      </c>
      <c r="G376" s="159"/>
      <c r="H376" s="159"/>
      <c r="I376" s="159"/>
      <c r="J376" s="112" t="s">
        <v>5</v>
      </c>
      <c r="K376" s="113">
        <v>3</v>
      </c>
      <c r="L376" s="160"/>
      <c r="M376" s="160"/>
      <c r="N376" s="160">
        <f>ROUND($L$376*$K$376,2)</f>
        <v>0</v>
      </c>
      <c r="O376" s="160"/>
      <c r="P376" s="160"/>
      <c r="Q376" s="160"/>
      <c r="R376" s="43"/>
      <c r="T376" s="114"/>
      <c r="U376" s="115" t="s">
        <v>64</v>
      </c>
      <c r="V376" s="116">
        <v>1.8673599999999999</v>
      </c>
      <c r="W376" s="116">
        <f>$V$376*$K$376</f>
        <v>5.6020799999999999</v>
      </c>
      <c r="X376" s="116">
        <v>0</v>
      </c>
      <c r="Y376" s="116">
        <f>$X$376*$K$376</f>
        <v>0</v>
      </c>
      <c r="Z376" s="116">
        <v>0</v>
      </c>
      <c r="AA376" s="117">
        <f>$Z$376*$K$376</f>
        <v>0</v>
      </c>
      <c r="AR376" s="40" t="s">
        <v>370</v>
      </c>
      <c r="AT376" s="40" t="s">
        <v>132</v>
      </c>
      <c r="AU376" s="40" t="s">
        <v>136</v>
      </c>
      <c r="AY376" s="40" t="s">
        <v>131</v>
      </c>
      <c r="BE376" s="118">
        <f>IF($U$376="základná",$N$376,0)</f>
        <v>0</v>
      </c>
      <c r="BF376" s="118">
        <f>IF($U$376="znížená",$N$376,0)</f>
        <v>0</v>
      </c>
      <c r="BG376" s="118">
        <f>IF($U$376="zákl. prenesená",$N$376,0)</f>
        <v>0</v>
      </c>
      <c r="BH376" s="118">
        <f>IF($U$376="zníž. prenesená",$N$376,0)</f>
        <v>0</v>
      </c>
      <c r="BI376" s="118">
        <f>IF($U$376="nulová",$N$376,0)</f>
        <v>0</v>
      </c>
      <c r="BJ376" s="40" t="s">
        <v>136</v>
      </c>
      <c r="BK376" s="119">
        <f>ROUND($L$376*$K$376,3)</f>
        <v>0</v>
      </c>
      <c r="BL376" s="40" t="s">
        <v>370</v>
      </c>
      <c r="BM376" s="40" t="s">
        <v>939</v>
      </c>
    </row>
    <row r="377" spans="2:65" s="40" customFormat="1" ht="39" customHeight="1" x14ac:dyDescent="0.25">
      <c r="B377" s="41"/>
      <c r="C377" s="120" t="s">
        <v>940</v>
      </c>
      <c r="D377" s="120" t="s">
        <v>183</v>
      </c>
      <c r="E377" s="121" t="s">
        <v>941</v>
      </c>
      <c r="F377" s="161" t="s">
        <v>942</v>
      </c>
      <c r="G377" s="161"/>
      <c r="H377" s="161"/>
      <c r="I377" s="161"/>
      <c r="J377" s="122" t="s">
        <v>5</v>
      </c>
      <c r="K377" s="123">
        <v>3</v>
      </c>
      <c r="L377" s="162"/>
      <c r="M377" s="162"/>
      <c r="N377" s="162">
        <f>ROUND($L$377*$K$377,2)</f>
        <v>0</v>
      </c>
      <c r="O377" s="162"/>
      <c r="P377" s="162"/>
      <c r="Q377" s="162"/>
      <c r="R377" s="43"/>
      <c r="T377" s="114"/>
      <c r="U377" s="115" t="s">
        <v>64</v>
      </c>
      <c r="V377" s="116">
        <v>0</v>
      </c>
      <c r="W377" s="116">
        <f>$V$377*$K$377</f>
        <v>0</v>
      </c>
      <c r="X377" s="116">
        <v>1.7000000000000001E-4</v>
      </c>
      <c r="Y377" s="116">
        <f>$X$377*$K$377</f>
        <v>5.1000000000000004E-4</v>
      </c>
      <c r="Z377" s="116">
        <v>0</v>
      </c>
      <c r="AA377" s="117">
        <f>$Z$377*$K$377</f>
        <v>0</v>
      </c>
      <c r="AR377" s="40" t="s">
        <v>607</v>
      </c>
      <c r="AT377" s="40" t="s">
        <v>183</v>
      </c>
      <c r="AU377" s="40" t="s">
        <v>136</v>
      </c>
      <c r="AY377" s="40" t="s">
        <v>131</v>
      </c>
      <c r="BE377" s="118">
        <f>IF($U$377="základná",$N$377,0)</f>
        <v>0</v>
      </c>
      <c r="BF377" s="118">
        <f>IF($U$377="znížená",$N$377,0)</f>
        <v>0</v>
      </c>
      <c r="BG377" s="118">
        <f>IF($U$377="zákl. prenesená",$N$377,0)</f>
        <v>0</v>
      </c>
      <c r="BH377" s="118">
        <f>IF($U$377="zníž. prenesená",$N$377,0)</f>
        <v>0</v>
      </c>
      <c r="BI377" s="118">
        <f>IF($U$377="nulová",$N$377,0)</f>
        <v>0</v>
      </c>
      <c r="BJ377" s="40" t="s">
        <v>136</v>
      </c>
      <c r="BK377" s="119">
        <f>ROUND($L$377*$K$377,3)</f>
        <v>0</v>
      </c>
      <c r="BL377" s="40" t="s">
        <v>607</v>
      </c>
      <c r="BM377" s="40" t="s">
        <v>943</v>
      </c>
    </row>
    <row r="378" spans="2:65" s="40" customFormat="1" ht="27" customHeight="1" x14ac:dyDescent="0.25">
      <c r="B378" s="41"/>
      <c r="C378" s="110" t="s">
        <v>944</v>
      </c>
      <c r="D378" s="110" t="s">
        <v>132</v>
      </c>
      <c r="E378" s="111" t="s">
        <v>945</v>
      </c>
      <c r="F378" s="159" t="s">
        <v>946</v>
      </c>
      <c r="G378" s="159"/>
      <c r="H378" s="159"/>
      <c r="I378" s="159"/>
      <c r="J378" s="112" t="s">
        <v>2</v>
      </c>
      <c r="K378" s="113">
        <v>30</v>
      </c>
      <c r="L378" s="160"/>
      <c r="M378" s="160"/>
      <c r="N378" s="160">
        <f>ROUND($L$378*$K$378,2)</f>
        <v>0</v>
      </c>
      <c r="O378" s="160"/>
      <c r="P378" s="160"/>
      <c r="Q378" s="160"/>
      <c r="R378" s="43"/>
      <c r="T378" s="114"/>
      <c r="U378" s="115" t="s">
        <v>64</v>
      </c>
      <c r="V378" s="116">
        <v>1.4999999999999999E-2</v>
      </c>
      <c r="W378" s="116">
        <f>$V$378*$K$378</f>
        <v>0.44999999999999996</v>
      </c>
      <c r="X378" s="116">
        <v>0</v>
      </c>
      <c r="Y378" s="116">
        <f>$X$378*$K$378</f>
        <v>0</v>
      </c>
      <c r="Z378" s="116">
        <v>0</v>
      </c>
      <c r="AA378" s="117">
        <f>$Z$378*$K$378</f>
        <v>0</v>
      </c>
      <c r="AR378" s="40" t="s">
        <v>370</v>
      </c>
      <c r="AT378" s="40" t="s">
        <v>132</v>
      </c>
      <c r="AU378" s="40" t="s">
        <v>136</v>
      </c>
      <c r="AY378" s="40" t="s">
        <v>131</v>
      </c>
      <c r="BE378" s="118">
        <f>IF($U$378="základná",$N$378,0)</f>
        <v>0</v>
      </c>
      <c r="BF378" s="118">
        <f>IF($U$378="znížená",$N$378,0)</f>
        <v>0</v>
      </c>
      <c r="BG378" s="118">
        <f>IF($U$378="zákl. prenesená",$N$378,0)</f>
        <v>0</v>
      </c>
      <c r="BH378" s="118">
        <f>IF($U$378="zníž. prenesená",$N$378,0)</f>
        <v>0</v>
      </c>
      <c r="BI378" s="118">
        <f>IF($U$378="nulová",$N$378,0)</f>
        <v>0</v>
      </c>
      <c r="BJ378" s="40" t="s">
        <v>136</v>
      </c>
      <c r="BK378" s="119">
        <f>ROUND($L$378*$K$378,3)</f>
        <v>0</v>
      </c>
      <c r="BL378" s="40" t="s">
        <v>370</v>
      </c>
      <c r="BM378" s="40" t="s">
        <v>947</v>
      </c>
    </row>
    <row r="379" spans="2:65" s="40" customFormat="1" ht="15.75" customHeight="1" x14ac:dyDescent="0.25">
      <c r="B379" s="41"/>
      <c r="C379" s="120" t="s">
        <v>948</v>
      </c>
      <c r="D379" s="120" t="s">
        <v>183</v>
      </c>
      <c r="E379" s="121" t="s">
        <v>949</v>
      </c>
      <c r="F379" s="161" t="s">
        <v>950</v>
      </c>
      <c r="G379" s="161"/>
      <c r="H379" s="161"/>
      <c r="I379" s="161"/>
      <c r="J379" s="122" t="s">
        <v>2</v>
      </c>
      <c r="K379" s="123">
        <v>30.5</v>
      </c>
      <c r="L379" s="162"/>
      <c r="M379" s="162"/>
      <c r="N379" s="162">
        <f>ROUND($L$379*$K$379,2)</f>
        <v>0</v>
      </c>
      <c r="O379" s="162"/>
      <c r="P379" s="162"/>
      <c r="Q379" s="162"/>
      <c r="R379" s="43"/>
      <c r="T379" s="114"/>
      <c r="U379" s="115" t="s">
        <v>64</v>
      </c>
      <c r="V379" s="116">
        <v>0</v>
      </c>
      <c r="W379" s="116">
        <f>$V$379*$K$379</f>
        <v>0</v>
      </c>
      <c r="X379" s="116">
        <v>0</v>
      </c>
      <c r="Y379" s="116">
        <f>$X$379*$K$379</f>
        <v>0</v>
      </c>
      <c r="Z379" s="116">
        <v>0</v>
      </c>
      <c r="AA379" s="117">
        <f>$Z$379*$K$379</f>
        <v>0</v>
      </c>
      <c r="AR379" s="40" t="s">
        <v>766</v>
      </c>
      <c r="AT379" s="40" t="s">
        <v>183</v>
      </c>
      <c r="AU379" s="40" t="s">
        <v>136</v>
      </c>
      <c r="AY379" s="40" t="s">
        <v>131</v>
      </c>
      <c r="BE379" s="118">
        <f>IF($U$379="základná",$N$379,0)</f>
        <v>0</v>
      </c>
      <c r="BF379" s="118">
        <f>IF($U$379="znížená",$N$379,0)</f>
        <v>0</v>
      </c>
      <c r="BG379" s="118">
        <f>IF($U$379="zákl. prenesená",$N$379,0)</f>
        <v>0</v>
      </c>
      <c r="BH379" s="118">
        <f>IF($U$379="zníž. prenesená",$N$379,0)</f>
        <v>0</v>
      </c>
      <c r="BI379" s="118">
        <f>IF($U$379="nulová",$N$379,0)</f>
        <v>0</v>
      </c>
      <c r="BJ379" s="40" t="s">
        <v>136</v>
      </c>
      <c r="BK379" s="119">
        <f>ROUND($L$379*$K$379,3)</f>
        <v>0</v>
      </c>
      <c r="BL379" s="40" t="s">
        <v>370</v>
      </c>
      <c r="BM379" s="40" t="s">
        <v>951</v>
      </c>
    </row>
    <row r="380" spans="2:65" s="101" customFormat="1" ht="30.75" customHeight="1" x14ac:dyDescent="0.3">
      <c r="B380" s="100"/>
      <c r="D380" s="109" t="s">
        <v>111</v>
      </c>
      <c r="E380" s="109"/>
      <c r="F380" s="109"/>
      <c r="G380" s="109"/>
      <c r="H380" s="109"/>
      <c r="I380" s="109"/>
      <c r="J380" s="109"/>
      <c r="K380" s="109"/>
      <c r="L380" s="109"/>
      <c r="M380" s="109"/>
      <c r="N380" s="158">
        <f>$BK$380</f>
        <v>0</v>
      </c>
      <c r="O380" s="158"/>
      <c r="P380" s="158"/>
      <c r="Q380" s="158"/>
      <c r="R380" s="103"/>
      <c r="T380" s="104"/>
      <c r="W380" s="105">
        <f>$W$381</f>
        <v>0.16700000000000001</v>
      </c>
      <c r="Y380" s="105">
        <f>$Y$381</f>
        <v>0</v>
      </c>
      <c r="AA380" s="106">
        <f>$AA$381</f>
        <v>0</v>
      </c>
      <c r="AR380" s="107" t="s">
        <v>141</v>
      </c>
      <c r="AT380" s="107" t="s">
        <v>129</v>
      </c>
      <c r="AU380" s="107" t="s">
        <v>130</v>
      </c>
      <c r="AY380" s="107" t="s">
        <v>131</v>
      </c>
      <c r="BK380" s="108">
        <f>$BK$381</f>
        <v>0</v>
      </c>
    </row>
    <row r="381" spans="2:65" s="40" customFormat="1" ht="15.75" customHeight="1" x14ac:dyDescent="0.25">
      <c r="B381" s="41"/>
      <c r="C381" s="110" t="s">
        <v>952</v>
      </c>
      <c r="D381" s="110" t="s">
        <v>132</v>
      </c>
      <c r="E381" s="111" t="s">
        <v>953</v>
      </c>
      <c r="F381" s="159" t="s">
        <v>954</v>
      </c>
      <c r="G381" s="159"/>
      <c r="H381" s="159"/>
      <c r="I381" s="159"/>
      <c r="J381" s="112" t="s">
        <v>934</v>
      </c>
      <c r="K381" s="113">
        <v>1</v>
      </c>
      <c r="L381" s="160"/>
      <c r="M381" s="160"/>
      <c r="N381" s="160">
        <f>ROUND($L$381*$K$381,2)</f>
        <v>0</v>
      </c>
      <c r="O381" s="160"/>
      <c r="P381" s="160"/>
      <c r="Q381" s="160"/>
      <c r="R381" s="43"/>
      <c r="T381" s="114"/>
      <c r="U381" s="124" t="s">
        <v>64</v>
      </c>
      <c r="V381" s="125">
        <v>0.16700000000000001</v>
      </c>
      <c r="W381" s="125">
        <f>$V$381*$K$381</f>
        <v>0.16700000000000001</v>
      </c>
      <c r="X381" s="125">
        <v>0</v>
      </c>
      <c r="Y381" s="125">
        <f>$X$381*$K$381</f>
        <v>0</v>
      </c>
      <c r="Z381" s="125">
        <v>0</v>
      </c>
      <c r="AA381" s="126">
        <f>$Z$381*$K$381</f>
        <v>0</v>
      </c>
      <c r="AR381" s="40" t="s">
        <v>370</v>
      </c>
      <c r="AT381" s="40" t="s">
        <v>132</v>
      </c>
      <c r="AU381" s="40" t="s">
        <v>136</v>
      </c>
      <c r="AY381" s="40" t="s">
        <v>131</v>
      </c>
      <c r="BE381" s="118">
        <f>IF($U$381="základná",$N$381,0)</f>
        <v>0</v>
      </c>
      <c r="BF381" s="118">
        <f>IF($U$381="znížená",$N$381,0)</f>
        <v>0</v>
      </c>
      <c r="BG381" s="118">
        <f>IF($U$381="zákl. prenesená",$N$381,0)</f>
        <v>0</v>
      </c>
      <c r="BH381" s="118">
        <f>IF($U$381="zníž. prenesená",$N$381,0)</f>
        <v>0</v>
      </c>
      <c r="BI381" s="118">
        <f>IF($U$381="nulová",$N$381,0)</f>
        <v>0</v>
      </c>
      <c r="BJ381" s="40" t="s">
        <v>136</v>
      </c>
      <c r="BK381" s="119">
        <f>ROUND($L$381*$K$381,3)</f>
        <v>0</v>
      </c>
      <c r="BL381" s="40" t="s">
        <v>370</v>
      </c>
      <c r="BM381" s="40" t="s">
        <v>955</v>
      </c>
    </row>
    <row r="382" spans="2:65" s="40" customFormat="1" ht="7.5" customHeight="1" x14ac:dyDescent="0.25">
      <c r="B382" s="72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74"/>
    </row>
    <row r="383" spans="2:65" s="31" customFormat="1" ht="14.25" customHeight="1" x14ac:dyDescent="0.25"/>
  </sheetData>
  <protectedRanges>
    <protectedRange algorithmName="SHA-512" hashValue="HtOscNNzzYLoEahrM5M04DCkY2G9PYrw4WnjsbV32Bo8ghmio75WxyXQinFi5JJoxA/lStQTlrZNIm+jSTb1eA==" saltValue="+Xdlep+ZPZXsaVoElfAxsg==" spinCount="100000" sqref="L140:M142 L144:M157 L159:M173 L175 L178:M180 L182:M194 L196:M203 L205:M211 L213:M232 L234:M235 L237:M240 L242:M243 L245:M249 L251:M255 L257:M269 L271:M273 L275:M284 L286:M291 L293:M296 L298:M308 L310:M313 L315:M316 L319:M373 L375:M379 L381" name="Rozsah1"/>
  </protectedRanges>
  <mergeCells count="749">
    <mergeCell ref="H1:K1"/>
    <mergeCell ref="C2:Q2"/>
    <mergeCell ref="S2:AC2"/>
    <mergeCell ref="C4:Q4"/>
    <mergeCell ref="F6:P6"/>
    <mergeCell ref="F7:P7"/>
    <mergeCell ref="M30:P30"/>
    <mergeCell ref="H32:J32"/>
    <mergeCell ref="M32:P32"/>
    <mergeCell ref="H33:J33"/>
    <mergeCell ref="M33:P33"/>
    <mergeCell ref="H34:J34"/>
    <mergeCell ref="M34:P34"/>
    <mergeCell ref="O9:P9"/>
    <mergeCell ref="O14:P14"/>
    <mergeCell ref="O15:P15"/>
    <mergeCell ref="E24:L24"/>
    <mergeCell ref="M27:P27"/>
    <mergeCell ref="M28:P28"/>
    <mergeCell ref="F78:P78"/>
    <mergeCell ref="F79:P79"/>
    <mergeCell ref="M81:P81"/>
    <mergeCell ref="M83:Q83"/>
    <mergeCell ref="M84:Q84"/>
    <mergeCell ref="C86:G86"/>
    <mergeCell ref="N86:Q86"/>
    <mergeCell ref="H35:J35"/>
    <mergeCell ref="M35:P35"/>
    <mergeCell ref="H36:J36"/>
    <mergeCell ref="M36:P36"/>
    <mergeCell ref="L38:P38"/>
    <mergeCell ref="C76:Q76"/>
    <mergeCell ref="N94:Q94"/>
    <mergeCell ref="N95:Q95"/>
    <mergeCell ref="N96:Q96"/>
    <mergeCell ref="N97:Q97"/>
    <mergeCell ref="N98:Q98"/>
    <mergeCell ref="N99:Q99"/>
    <mergeCell ref="N88:Q88"/>
    <mergeCell ref="N89:Q89"/>
    <mergeCell ref="N90:Q90"/>
    <mergeCell ref="N91:Q91"/>
    <mergeCell ref="N92:Q92"/>
    <mergeCell ref="N93:Q93"/>
    <mergeCell ref="N106:Q106"/>
    <mergeCell ref="N107:Q107"/>
    <mergeCell ref="N108:Q108"/>
    <mergeCell ref="N109:Q109"/>
    <mergeCell ref="N110:Q110"/>
    <mergeCell ref="N111:Q111"/>
    <mergeCell ref="N100:Q100"/>
    <mergeCell ref="N101:Q101"/>
    <mergeCell ref="N102:Q102"/>
    <mergeCell ref="N103:Q103"/>
    <mergeCell ref="N104:Q104"/>
    <mergeCell ref="N105:Q105"/>
    <mergeCell ref="L120:Q120"/>
    <mergeCell ref="C126:Q126"/>
    <mergeCell ref="F128:P128"/>
    <mergeCell ref="F129:P129"/>
    <mergeCell ref="M131:P131"/>
    <mergeCell ref="M133:Q133"/>
    <mergeCell ref="N112:Q112"/>
    <mergeCell ref="N113:Q113"/>
    <mergeCell ref="N114:Q114"/>
    <mergeCell ref="N115:Q115"/>
    <mergeCell ref="N116:Q116"/>
    <mergeCell ref="N118:Q118"/>
    <mergeCell ref="N139:Q139"/>
    <mergeCell ref="F140:I140"/>
    <mergeCell ref="L140:M140"/>
    <mergeCell ref="N140:Q140"/>
    <mergeCell ref="F141:I141"/>
    <mergeCell ref="L141:M141"/>
    <mergeCell ref="N141:Q141"/>
    <mergeCell ref="M134:Q134"/>
    <mergeCell ref="F136:I136"/>
    <mergeCell ref="L136:M136"/>
    <mergeCell ref="N136:Q136"/>
    <mergeCell ref="N137:Q137"/>
    <mergeCell ref="N138:Q138"/>
    <mergeCell ref="F145:I145"/>
    <mergeCell ref="L145:M145"/>
    <mergeCell ref="N145:Q145"/>
    <mergeCell ref="F146:I146"/>
    <mergeCell ref="L146:M146"/>
    <mergeCell ref="N146:Q146"/>
    <mergeCell ref="F142:I142"/>
    <mergeCell ref="L142:M142"/>
    <mergeCell ref="N142:Q142"/>
    <mergeCell ref="N143:Q143"/>
    <mergeCell ref="F144:I144"/>
    <mergeCell ref="L144:M144"/>
    <mergeCell ref="N144:Q144"/>
    <mergeCell ref="F149:I149"/>
    <mergeCell ref="L149:M149"/>
    <mergeCell ref="N149:Q149"/>
    <mergeCell ref="F150:I150"/>
    <mergeCell ref="L150:M150"/>
    <mergeCell ref="N150:Q150"/>
    <mergeCell ref="F147:I147"/>
    <mergeCell ref="L147:M147"/>
    <mergeCell ref="N147:Q147"/>
    <mergeCell ref="F148:I148"/>
    <mergeCell ref="L148:M148"/>
    <mergeCell ref="N148:Q148"/>
    <mergeCell ref="F153:I153"/>
    <mergeCell ref="L153:M153"/>
    <mergeCell ref="N153:Q153"/>
    <mergeCell ref="F154:I154"/>
    <mergeCell ref="L154:M154"/>
    <mergeCell ref="N154:Q154"/>
    <mergeCell ref="F151:I151"/>
    <mergeCell ref="L151:M151"/>
    <mergeCell ref="N151:Q151"/>
    <mergeCell ref="F152:I152"/>
    <mergeCell ref="L152:M152"/>
    <mergeCell ref="N152:Q152"/>
    <mergeCell ref="F157:I157"/>
    <mergeCell ref="L157:M157"/>
    <mergeCell ref="N157:Q157"/>
    <mergeCell ref="N158:Q158"/>
    <mergeCell ref="F159:I159"/>
    <mergeCell ref="L159:M159"/>
    <mergeCell ref="N159:Q159"/>
    <mergeCell ref="F155:I155"/>
    <mergeCell ref="L155:M155"/>
    <mergeCell ref="N155:Q155"/>
    <mergeCell ref="F156:I156"/>
    <mergeCell ref="L156:M156"/>
    <mergeCell ref="N156:Q156"/>
    <mergeCell ref="F162:I162"/>
    <mergeCell ref="L162:M162"/>
    <mergeCell ref="N162:Q162"/>
    <mergeCell ref="F163:I163"/>
    <mergeCell ref="L163:M163"/>
    <mergeCell ref="N163:Q163"/>
    <mergeCell ref="F160:I160"/>
    <mergeCell ref="L160:M160"/>
    <mergeCell ref="N160:Q160"/>
    <mergeCell ref="F161:I161"/>
    <mergeCell ref="L161:M161"/>
    <mergeCell ref="N161:Q161"/>
    <mergeCell ref="F166:I166"/>
    <mergeCell ref="L166:M166"/>
    <mergeCell ref="N166:Q166"/>
    <mergeCell ref="F167:I167"/>
    <mergeCell ref="L167:M167"/>
    <mergeCell ref="N167:Q167"/>
    <mergeCell ref="F164:I164"/>
    <mergeCell ref="L164:M164"/>
    <mergeCell ref="N164:Q164"/>
    <mergeCell ref="F165:I165"/>
    <mergeCell ref="L165:M165"/>
    <mergeCell ref="N165:Q165"/>
    <mergeCell ref="F170:I170"/>
    <mergeCell ref="L170:M170"/>
    <mergeCell ref="N170:Q170"/>
    <mergeCell ref="F171:I171"/>
    <mergeCell ref="L171:M171"/>
    <mergeCell ref="N171:Q171"/>
    <mergeCell ref="F168:I168"/>
    <mergeCell ref="L168:M168"/>
    <mergeCell ref="N168:Q168"/>
    <mergeCell ref="F169:I169"/>
    <mergeCell ref="L169:M169"/>
    <mergeCell ref="N169:Q169"/>
    <mergeCell ref="N174:Q174"/>
    <mergeCell ref="F175:I175"/>
    <mergeCell ref="L175:M175"/>
    <mergeCell ref="N175:Q175"/>
    <mergeCell ref="N176:Q176"/>
    <mergeCell ref="N177:Q177"/>
    <mergeCell ref="F172:I172"/>
    <mergeCell ref="L172:M172"/>
    <mergeCell ref="N172:Q172"/>
    <mergeCell ref="F173:I173"/>
    <mergeCell ref="L173:M173"/>
    <mergeCell ref="N173:Q173"/>
    <mergeCell ref="F180:I180"/>
    <mergeCell ref="L180:M180"/>
    <mergeCell ref="N180:Q180"/>
    <mergeCell ref="N181:Q181"/>
    <mergeCell ref="F182:I182"/>
    <mergeCell ref="L182:M182"/>
    <mergeCell ref="N182:Q182"/>
    <mergeCell ref="F178:I178"/>
    <mergeCell ref="L178:M178"/>
    <mergeCell ref="N178:Q178"/>
    <mergeCell ref="F179:I179"/>
    <mergeCell ref="L179:M179"/>
    <mergeCell ref="N179:Q179"/>
    <mergeCell ref="F185:I185"/>
    <mergeCell ref="L185:M185"/>
    <mergeCell ref="N185:Q185"/>
    <mergeCell ref="F186:I186"/>
    <mergeCell ref="L186:M186"/>
    <mergeCell ref="N186:Q186"/>
    <mergeCell ref="F183:I183"/>
    <mergeCell ref="L183:M183"/>
    <mergeCell ref="N183:Q183"/>
    <mergeCell ref="F184:I184"/>
    <mergeCell ref="L184:M184"/>
    <mergeCell ref="N184:Q184"/>
    <mergeCell ref="F189:I189"/>
    <mergeCell ref="L189:M189"/>
    <mergeCell ref="N189:Q189"/>
    <mergeCell ref="F190:I190"/>
    <mergeCell ref="L190:M190"/>
    <mergeCell ref="N190:Q190"/>
    <mergeCell ref="F187:I187"/>
    <mergeCell ref="L187:M187"/>
    <mergeCell ref="N187:Q187"/>
    <mergeCell ref="F188:I188"/>
    <mergeCell ref="L188:M188"/>
    <mergeCell ref="N188:Q188"/>
    <mergeCell ref="F193:I193"/>
    <mergeCell ref="L193:M193"/>
    <mergeCell ref="N193:Q193"/>
    <mergeCell ref="F194:I194"/>
    <mergeCell ref="L194:M194"/>
    <mergeCell ref="N194:Q194"/>
    <mergeCell ref="F191:I191"/>
    <mergeCell ref="L191:M191"/>
    <mergeCell ref="N191:Q191"/>
    <mergeCell ref="F192:I192"/>
    <mergeCell ref="L192:M192"/>
    <mergeCell ref="N192:Q192"/>
    <mergeCell ref="F198:I198"/>
    <mergeCell ref="L198:M198"/>
    <mergeCell ref="N198:Q198"/>
    <mergeCell ref="F199:I199"/>
    <mergeCell ref="L199:M199"/>
    <mergeCell ref="N199:Q199"/>
    <mergeCell ref="N195:Q195"/>
    <mergeCell ref="F196:I196"/>
    <mergeCell ref="L196:M196"/>
    <mergeCell ref="N196:Q196"/>
    <mergeCell ref="F197:I197"/>
    <mergeCell ref="L197:M197"/>
    <mergeCell ref="N197:Q197"/>
    <mergeCell ref="F202:I202"/>
    <mergeCell ref="L202:M202"/>
    <mergeCell ref="N202:Q202"/>
    <mergeCell ref="F203:I203"/>
    <mergeCell ref="L203:M203"/>
    <mergeCell ref="N203:Q203"/>
    <mergeCell ref="F200:I200"/>
    <mergeCell ref="L200:M200"/>
    <mergeCell ref="N200:Q200"/>
    <mergeCell ref="F201:I201"/>
    <mergeCell ref="L201:M201"/>
    <mergeCell ref="N201:Q201"/>
    <mergeCell ref="F207:I207"/>
    <mergeCell ref="L207:M207"/>
    <mergeCell ref="N207:Q207"/>
    <mergeCell ref="F208:I208"/>
    <mergeCell ref="L208:M208"/>
    <mergeCell ref="N208:Q208"/>
    <mergeCell ref="N204:Q204"/>
    <mergeCell ref="F205:I205"/>
    <mergeCell ref="L205:M205"/>
    <mergeCell ref="N205:Q205"/>
    <mergeCell ref="F206:I206"/>
    <mergeCell ref="L206:M206"/>
    <mergeCell ref="N206:Q206"/>
    <mergeCell ref="F211:I211"/>
    <mergeCell ref="L211:M211"/>
    <mergeCell ref="N211:Q211"/>
    <mergeCell ref="N212:Q212"/>
    <mergeCell ref="F213:I213"/>
    <mergeCell ref="L213:M213"/>
    <mergeCell ref="N213:Q213"/>
    <mergeCell ref="F209:I209"/>
    <mergeCell ref="L209:M209"/>
    <mergeCell ref="N209:Q209"/>
    <mergeCell ref="F210:I210"/>
    <mergeCell ref="L210:M210"/>
    <mergeCell ref="N210:Q210"/>
    <mergeCell ref="F216:I216"/>
    <mergeCell ref="L216:M216"/>
    <mergeCell ref="N216:Q216"/>
    <mergeCell ref="F217:I217"/>
    <mergeCell ref="L217:M217"/>
    <mergeCell ref="N217:Q217"/>
    <mergeCell ref="F214:I214"/>
    <mergeCell ref="L214:M214"/>
    <mergeCell ref="N214:Q214"/>
    <mergeCell ref="F215:I215"/>
    <mergeCell ref="L215:M215"/>
    <mergeCell ref="N215:Q215"/>
    <mergeCell ref="F220:I220"/>
    <mergeCell ref="L220:M220"/>
    <mergeCell ref="N220:Q220"/>
    <mergeCell ref="F221:I221"/>
    <mergeCell ref="L221:M221"/>
    <mergeCell ref="N221:Q221"/>
    <mergeCell ref="F218:I218"/>
    <mergeCell ref="L218:M218"/>
    <mergeCell ref="N218:Q218"/>
    <mergeCell ref="F219:I219"/>
    <mergeCell ref="L219:M219"/>
    <mergeCell ref="N219:Q219"/>
    <mergeCell ref="F224:I224"/>
    <mergeCell ref="L224:M224"/>
    <mergeCell ref="N224:Q224"/>
    <mergeCell ref="F225:I225"/>
    <mergeCell ref="L225:M225"/>
    <mergeCell ref="N225:Q225"/>
    <mergeCell ref="F222:I222"/>
    <mergeCell ref="L222:M222"/>
    <mergeCell ref="N222:Q222"/>
    <mergeCell ref="F223:I223"/>
    <mergeCell ref="L223:M223"/>
    <mergeCell ref="N223:Q223"/>
    <mergeCell ref="F228:I228"/>
    <mergeCell ref="L228:M228"/>
    <mergeCell ref="N228:Q228"/>
    <mergeCell ref="F229:I229"/>
    <mergeCell ref="L229:M229"/>
    <mergeCell ref="N229:Q229"/>
    <mergeCell ref="F226:I226"/>
    <mergeCell ref="L226:M226"/>
    <mergeCell ref="N226:Q226"/>
    <mergeCell ref="F227:I227"/>
    <mergeCell ref="L227:M227"/>
    <mergeCell ref="N227:Q227"/>
    <mergeCell ref="F232:I232"/>
    <mergeCell ref="L232:M232"/>
    <mergeCell ref="N232:Q232"/>
    <mergeCell ref="N233:Q233"/>
    <mergeCell ref="F234:I234"/>
    <mergeCell ref="L234:M234"/>
    <mergeCell ref="N234:Q234"/>
    <mergeCell ref="F230:I230"/>
    <mergeCell ref="L230:M230"/>
    <mergeCell ref="N230:Q230"/>
    <mergeCell ref="F231:I231"/>
    <mergeCell ref="L231:M231"/>
    <mergeCell ref="N231:Q231"/>
    <mergeCell ref="F238:I238"/>
    <mergeCell ref="L238:M238"/>
    <mergeCell ref="N238:Q238"/>
    <mergeCell ref="F239:I239"/>
    <mergeCell ref="L239:M239"/>
    <mergeCell ref="N239:Q239"/>
    <mergeCell ref="F235:I235"/>
    <mergeCell ref="L235:M235"/>
    <mergeCell ref="N235:Q235"/>
    <mergeCell ref="N236:Q236"/>
    <mergeCell ref="F237:I237"/>
    <mergeCell ref="L237:M237"/>
    <mergeCell ref="N237:Q237"/>
    <mergeCell ref="F243:I243"/>
    <mergeCell ref="L243:M243"/>
    <mergeCell ref="N243:Q243"/>
    <mergeCell ref="N244:Q244"/>
    <mergeCell ref="F245:I245"/>
    <mergeCell ref="L245:M245"/>
    <mergeCell ref="N245:Q245"/>
    <mergeCell ref="F240:I240"/>
    <mergeCell ref="L240:M240"/>
    <mergeCell ref="N240:Q240"/>
    <mergeCell ref="N241:Q241"/>
    <mergeCell ref="F242:I242"/>
    <mergeCell ref="L242:M242"/>
    <mergeCell ref="N242:Q242"/>
    <mergeCell ref="F248:I248"/>
    <mergeCell ref="L248:M248"/>
    <mergeCell ref="N248:Q248"/>
    <mergeCell ref="F249:I249"/>
    <mergeCell ref="L249:M249"/>
    <mergeCell ref="N249:Q249"/>
    <mergeCell ref="F246:I246"/>
    <mergeCell ref="L246:M246"/>
    <mergeCell ref="N246:Q246"/>
    <mergeCell ref="F247:I247"/>
    <mergeCell ref="L247:M247"/>
    <mergeCell ref="N247:Q247"/>
    <mergeCell ref="F253:I253"/>
    <mergeCell ref="L253:M253"/>
    <mergeCell ref="N253:Q253"/>
    <mergeCell ref="F254:I254"/>
    <mergeCell ref="L254:M254"/>
    <mergeCell ref="N254:Q254"/>
    <mergeCell ref="N250:Q250"/>
    <mergeCell ref="F251:I251"/>
    <mergeCell ref="L251:M251"/>
    <mergeCell ref="N251:Q251"/>
    <mergeCell ref="F252:I252"/>
    <mergeCell ref="L252:M252"/>
    <mergeCell ref="N252:Q252"/>
    <mergeCell ref="F258:I258"/>
    <mergeCell ref="L258:M258"/>
    <mergeCell ref="N258:Q258"/>
    <mergeCell ref="F259:I259"/>
    <mergeCell ref="L259:M259"/>
    <mergeCell ref="N259:Q259"/>
    <mergeCell ref="F255:I255"/>
    <mergeCell ref="L255:M255"/>
    <mergeCell ref="N255:Q255"/>
    <mergeCell ref="N256:Q256"/>
    <mergeCell ref="F257:I257"/>
    <mergeCell ref="L257:M257"/>
    <mergeCell ref="N257:Q257"/>
    <mergeCell ref="F262:I262"/>
    <mergeCell ref="L262:M262"/>
    <mergeCell ref="N262:Q262"/>
    <mergeCell ref="F263:I263"/>
    <mergeCell ref="L263:M263"/>
    <mergeCell ref="N263:Q263"/>
    <mergeCell ref="F260:I260"/>
    <mergeCell ref="L260:M260"/>
    <mergeCell ref="N260:Q260"/>
    <mergeCell ref="F261:I261"/>
    <mergeCell ref="L261:M261"/>
    <mergeCell ref="N261:Q261"/>
    <mergeCell ref="F266:I266"/>
    <mergeCell ref="L266:M266"/>
    <mergeCell ref="N266:Q266"/>
    <mergeCell ref="F267:I267"/>
    <mergeCell ref="L267:M267"/>
    <mergeCell ref="N267:Q267"/>
    <mergeCell ref="F264:I264"/>
    <mergeCell ref="L264:M264"/>
    <mergeCell ref="N264:Q264"/>
    <mergeCell ref="F265:I265"/>
    <mergeCell ref="L265:M265"/>
    <mergeCell ref="N265:Q265"/>
    <mergeCell ref="N270:Q270"/>
    <mergeCell ref="F271:I271"/>
    <mergeCell ref="L271:M271"/>
    <mergeCell ref="N271:Q271"/>
    <mergeCell ref="F272:I272"/>
    <mergeCell ref="L272:M272"/>
    <mergeCell ref="N272:Q272"/>
    <mergeCell ref="F268:I268"/>
    <mergeCell ref="L268:M268"/>
    <mergeCell ref="N268:Q268"/>
    <mergeCell ref="F269:I269"/>
    <mergeCell ref="L269:M269"/>
    <mergeCell ref="N269:Q269"/>
    <mergeCell ref="F276:I276"/>
    <mergeCell ref="L276:M276"/>
    <mergeCell ref="N276:Q276"/>
    <mergeCell ref="F277:I277"/>
    <mergeCell ref="L277:M277"/>
    <mergeCell ref="N277:Q277"/>
    <mergeCell ref="F273:I273"/>
    <mergeCell ref="L273:M273"/>
    <mergeCell ref="N273:Q273"/>
    <mergeCell ref="N274:Q274"/>
    <mergeCell ref="F275:I275"/>
    <mergeCell ref="L275:M275"/>
    <mergeCell ref="N275:Q275"/>
    <mergeCell ref="F280:I280"/>
    <mergeCell ref="L280:M280"/>
    <mergeCell ref="N280:Q280"/>
    <mergeCell ref="F281:I281"/>
    <mergeCell ref="L281:M281"/>
    <mergeCell ref="N281:Q281"/>
    <mergeCell ref="F278:I278"/>
    <mergeCell ref="L278:M278"/>
    <mergeCell ref="N278:Q278"/>
    <mergeCell ref="F279:I279"/>
    <mergeCell ref="L279:M279"/>
    <mergeCell ref="N279:Q279"/>
    <mergeCell ref="F284:I284"/>
    <mergeCell ref="L284:M284"/>
    <mergeCell ref="N284:Q284"/>
    <mergeCell ref="N285:Q285"/>
    <mergeCell ref="F286:I286"/>
    <mergeCell ref="L286:M286"/>
    <mergeCell ref="N286:Q286"/>
    <mergeCell ref="F282:I282"/>
    <mergeCell ref="L282:M282"/>
    <mergeCell ref="N282:Q282"/>
    <mergeCell ref="F283:I283"/>
    <mergeCell ref="L283:M283"/>
    <mergeCell ref="N283:Q283"/>
    <mergeCell ref="F289:I289"/>
    <mergeCell ref="L289:M289"/>
    <mergeCell ref="N289:Q289"/>
    <mergeCell ref="F290:I290"/>
    <mergeCell ref="L290:M290"/>
    <mergeCell ref="N290:Q290"/>
    <mergeCell ref="F287:I287"/>
    <mergeCell ref="L287:M287"/>
    <mergeCell ref="N287:Q287"/>
    <mergeCell ref="F288:I288"/>
    <mergeCell ref="L288:M288"/>
    <mergeCell ref="N288:Q288"/>
    <mergeCell ref="F294:I294"/>
    <mergeCell ref="L294:M294"/>
    <mergeCell ref="N294:Q294"/>
    <mergeCell ref="F295:I295"/>
    <mergeCell ref="L295:M295"/>
    <mergeCell ref="N295:Q295"/>
    <mergeCell ref="F291:I291"/>
    <mergeCell ref="L291:M291"/>
    <mergeCell ref="N291:Q291"/>
    <mergeCell ref="N292:Q292"/>
    <mergeCell ref="F293:I293"/>
    <mergeCell ref="L293:M293"/>
    <mergeCell ref="N293:Q293"/>
    <mergeCell ref="F299:I299"/>
    <mergeCell ref="L299:M299"/>
    <mergeCell ref="N299:Q299"/>
    <mergeCell ref="F300:I300"/>
    <mergeCell ref="L300:M300"/>
    <mergeCell ref="N300:Q300"/>
    <mergeCell ref="F296:I296"/>
    <mergeCell ref="L296:M296"/>
    <mergeCell ref="N296:Q296"/>
    <mergeCell ref="N297:Q297"/>
    <mergeCell ref="F298:I298"/>
    <mergeCell ref="L298:M298"/>
    <mergeCell ref="N298:Q298"/>
    <mergeCell ref="F303:I303"/>
    <mergeCell ref="L303:M303"/>
    <mergeCell ref="N303:Q303"/>
    <mergeCell ref="F304:I304"/>
    <mergeCell ref="L304:M304"/>
    <mergeCell ref="N304:Q304"/>
    <mergeCell ref="F301:I301"/>
    <mergeCell ref="L301:M301"/>
    <mergeCell ref="N301:Q301"/>
    <mergeCell ref="F302:I302"/>
    <mergeCell ref="L302:M302"/>
    <mergeCell ref="N302:Q302"/>
    <mergeCell ref="F307:I307"/>
    <mergeCell ref="L307:M307"/>
    <mergeCell ref="N307:Q307"/>
    <mergeCell ref="F308:I308"/>
    <mergeCell ref="L308:M308"/>
    <mergeCell ref="N308:Q308"/>
    <mergeCell ref="F305:I305"/>
    <mergeCell ref="L305:M305"/>
    <mergeCell ref="N305:Q305"/>
    <mergeCell ref="F306:I306"/>
    <mergeCell ref="L306:M306"/>
    <mergeCell ref="N306:Q306"/>
    <mergeCell ref="F312:I312"/>
    <mergeCell ref="L312:M312"/>
    <mergeCell ref="N312:Q312"/>
    <mergeCell ref="F313:I313"/>
    <mergeCell ref="L313:M313"/>
    <mergeCell ref="N313:Q313"/>
    <mergeCell ref="N309:Q309"/>
    <mergeCell ref="F310:I310"/>
    <mergeCell ref="L310:M310"/>
    <mergeCell ref="N310:Q310"/>
    <mergeCell ref="F311:I311"/>
    <mergeCell ref="L311:M311"/>
    <mergeCell ref="N311:Q311"/>
    <mergeCell ref="N317:Q317"/>
    <mergeCell ref="N318:Q318"/>
    <mergeCell ref="F319:I319"/>
    <mergeCell ref="L319:M319"/>
    <mergeCell ref="N319:Q319"/>
    <mergeCell ref="F320:I320"/>
    <mergeCell ref="L320:M320"/>
    <mergeCell ref="N320:Q320"/>
    <mergeCell ref="N314:Q314"/>
    <mergeCell ref="F315:I315"/>
    <mergeCell ref="L315:M315"/>
    <mergeCell ref="N315:Q315"/>
    <mergeCell ref="F316:I316"/>
    <mergeCell ref="L316:M316"/>
    <mergeCell ref="N316:Q316"/>
    <mergeCell ref="F323:I323"/>
    <mergeCell ref="L323:M323"/>
    <mergeCell ref="N323:Q323"/>
    <mergeCell ref="F324:I324"/>
    <mergeCell ref="L324:M324"/>
    <mergeCell ref="N324:Q324"/>
    <mergeCell ref="F321:I321"/>
    <mergeCell ref="L321:M321"/>
    <mergeCell ref="N321:Q321"/>
    <mergeCell ref="F322:I322"/>
    <mergeCell ref="L322:M322"/>
    <mergeCell ref="N322:Q322"/>
    <mergeCell ref="F327:I327"/>
    <mergeCell ref="L327:M327"/>
    <mergeCell ref="N327:Q327"/>
    <mergeCell ref="F328:I328"/>
    <mergeCell ref="L328:M328"/>
    <mergeCell ref="N328:Q328"/>
    <mergeCell ref="F325:I325"/>
    <mergeCell ref="L325:M325"/>
    <mergeCell ref="N325:Q325"/>
    <mergeCell ref="F326:I326"/>
    <mergeCell ref="L326:M326"/>
    <mergeCell ref="N326:Q326"/>
    <mergeCell ref="F331:I331"/>
    <mergeCell ref="L331:M331"/>
    <mergeCell ref="N331:Q331"/>
    <mergeCell ref="F332:I332"/>
    <mergeCell ref="L332:M332"/>
    <mergeCell ref="N332:Q332"/>
    <mergeCell ref="F329:I329"/>
    <mergeCell ref="L329:M329"/>
    <mergeCell ref="N329:Q329"/>
    <mergeCell ref="F330:I330"/>
    <mergeCell ref="L330:M330"/>
    <mergeCell ref="N330:Q330"/>
    <mergeCell ref="F335:I335"/>
    <mergeCell ref="L335:M335"/>
    <mergeCell ref="N335:Q335"/>
    <mergeCell ref="F336:I336"/>
    <mergeCell ref="L336:M336"/>
    <mergeCell ref="N336:Q336"/>
    <mergeCell ref="F333:I333"/>
    <mergeCell ref="L333:M333"/>
    <mergeCell ref="N333:Q333"/>
    <mergeCell ref="F334:I334"/>
    <mergeCell ref="L334:M334"/>
    <mergeCell ref="N334:Q334"/>
    <mergeCell ref="F339:I339"/>
    <mergeCell ref="L339:M339"/>
    <mergeCell ref="N339:Q339"/>
    <mergeCell ref="F340:I340"/>
    <mergeCell ref="L340:M340"/>
    <mergeCell ref="N340:Q340"/>
    <mergeCell ref="F337:I337"/>
    <mergeCell ref="L337:M337"/>
    <mergeCell ref="N337:Q337"/>
    <mergeCell ref="F338:I338"/>
    <mergeCell ref="L338:M338"/>
    <mergeCell ref="N338:Q338"/>
    <mergeCell ref="F343:I343"/>
    <mergeCell ref="L343:M343"/>
    <mergeCell ref="N343:Q343"/>
    <mergeCell ref="F344:I344"/>
    <mergeCell ref="L344:M344"/>
    <mergeCell ref="N344:Q344"/>
    <mergeCell ref="F341:I341"/>
    <mergeCell ref="L341:M341"/>
    <mergeCell ref="N341:Q341"/>
    <mergeCell ref="F342:I342"/>
    <mergeCell ref="L342:M342"/>
    <mergeCell ref="N342:Q342"/>
    <mergeCell ref="F347:I347"/>
    <mergeCell ref="L347:M347"/>
    <mergeCell ref="N347:Q347"/>
    <mergeCell ref="F348:I348"/>
    <mergeCell ref="L348:M348"/>
    <mergeCell ref="N348:Q348"/>
    <mergeCell ref="F345:I345"/>
    <mergeCell ref="L345:M345"/>
    <mergeCell ref="N345:Q345"/>
    <mergeCell ref="F346:I346"/>
    <mergeCell ref="L346:M346"/>
    <mergeCell ref="N346:Q346"/>
    <mergeCell ref="F351:I351"/>
    <mergeCell ref="L351:M351"/>
    <mergeCell ref="N351:Q351"/>
    <mergeCell ref="F352:I352"/>
    <mergeCell ref="L352:M352"/>
    <mergeCell ref="N352:Q352"/>
    <mergeCell ref="F349:I349"/>
    <mergeCell ref="L349:M349"/>
    <mergeCell ref="N349:Q349"/>
    <mergeCell ref="F350:I350"/>
    <mergeCell ref="L350:M350"/>
    <mergeCell ref="N350:Q350"/>
    <mergeCell ref="F355:I355"/>
    <mergeCell ref="L355:M355"/>
    <mergeCell ref="N355:Q355"/>
    <mergeCell ref="F356:I356"/>
    <mergeCell ref="L356:M356"/>
    <mergeCell ref="N356:Q356"/>
    <mergeCell ref="F353:I353"/>
    <mergeCell ref="L353:M353"/>
    <mergeCell ref="N353:Q353"/>
    <mergeCell ref="F354:I354"/>
    <mergeCell ref="L354:M354"/>
    <mergeCell ref="N354:Q354"/>
    <mergeCell ref="F359:I359"/>
    <mergeCell ref="L359:M359"/>
    <mergeCell ref="N359:Q359"/>
    <mergeCell ref="F360:I360"/>
    <mergeCell ref="L360:M360"/>
    <mergeCell ref="N360:Q360"/>
    <mergeCell ref="F357:I357"/>
    <mergeCell ref="L357:M357"/>
    <mergeCell ref="N357:Q357"/>
    <mergeCell ref="F358:I358"/>
    <mergeCell ref="L358:M358"/>
    <mergeCell ref="N358:Q358"/>
    <mergeCell ref="F363:I363"/>
    <mergeCell ref="L363:M363"/>
    <mergeCell ref="N363:Q363"/>
    <mergeCell ref="F364:I364"/>
    <mergeCell ref="L364:M364"/>
    <mergeCell ref="N364:Q364"/>
    <mergeCell ref="F361:I361"/>
    <mergeCell ref="L361:M361"/>
    <mergeCell ref="N361:Q361"/>
    <mergeCell ref="F362:I362"/>
    <mergeCell ref="L362:M362"/>
    <mergeCell ref="N362:Q362"/>
    <mergeCell ref="F367:I367"/>
    <mergeCell ref="L367:M367"/>
    <mergeCell ref="N367:Q367"/>
    <mergeCell ref="F368:I368"/>
    <mergeCell ref="L368:M368"/>
    <mergeCell ref="N368:Q368"/>
    <mergeCell ref="F365:I365"/>
    <mergeCell ref="L365:M365"/>
    <mergeCell ref="N365:Q365"/>
    <mergeCell ref="F366:I366"/>
    <mergeCell ref="L366:M366"/>
    <mergeCell ref="N366:Q366"/>
    <mergeCell ref="F371:I371"/>
    <mergeCell ref="L371:M371"/>
    <mergeCell ref="N371:Q371"/>
    <mergeCell ref="F372:I372"/>
    <mergeCell ref="L372:M372"/>
    <mergeCell ref="N372:Q372"/>
    <mergeCell ref="F369:I369"/>
    <mergeCell ref="L369:M369"/>
    <mergeCell ref="N369:Q369"/>
    <mergeCell ref="F370:I370"/>
    <mergeCell ref="L370:M370"/>
    <mergeCell ref="N370:Q370"/>
    <mergeCell ref="F376:I376"/>
    <mergeCell ref="L376:M376"/>
    <mergeCell ref="N376:Q376"/>
    <mergeCell ref="F377:I377"/>
    <mergeCell ref="L377:M377"/>
    <mergeCell ref="N377:Q377"/>
    <mergeCell ref="F373:I373"/>
    <mergeCell ref="L373:M373"/>
    <mergeCell ref="N373:Q373"/>
    <mergeCell ref="N374:Q374"/>
    <mergeCell ref="F375:I375"/>
    <mergeCell ref="L375:M375"/>
    <mergeCell ref="N375:Q375"/>
    <mergeCell ref="N380:Q380"/>
    <mergeCell ref="F381:I381"/>
    <mergeCell ref="L381:M381"/>
    <mergeCell ref="N381:Q381"/>
    <mergeCell ref="F378:I378"/>
    <mergeCell ref="L378:M378"/>
    <mergeCell ref="N378:Q378"/>
    <mergeCell ref="F379:I379"/>
    <mergeCell ref="L379:M379"/>
    <mergeCell ref="N379:Q379"/>
  </mergeCells>
  <hyperlinks>
    <hyperlink ref="F1" location="C2" display="1) Krycí list rozpočtu"/>
    <hyperlink ref="H1" location="C86" display="2) Rekapitulácia rozpočtu"/>
    <hyperlink ref="L1" location="C136" display="3) Rozpočet"/>
    <hyperlink ref="S1" location="Rekapitulácia stavby!C2" display="Rekapitulácia stavby"/>
  </hyperlinks>
  <pageMargins left="0.59027777777777779" right="0.59027777777777779" top="0.52083333333333337" bottom="0.4861111111111111" header="0.51180555555555551" footer="0"/>
  <pageSetup paperSize="9" scale="95" firstPageNumber="0" fitToHeight="100" orientation="portrait" horizontalDpi="300" verticalDpi="300" r:id="rId1"/>
  <headerFooter alignWithMargins="0"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83"/>
  <sheetViews>
    <sheetView showGridLines="0" tabSelected="1" workbookViewId="0">
      <pane ySplit="1" topLeftCell="A285" activePane="bottomLeft" state="frozen"/>
      <selection pane="bottomLeft" activeCell="AE287" sqref="AE287"/>
    </sheetView>
  </sheetViews>
  <sheetFormatPr defaultColWidth="8.140625" defaultRowHeight="14.25" customHeight="1" x14ac:dyDescent="0.25"/>
  <cols>
    <col min="1" max="1" width="6.42578125" style="31" customWidth="1"/>
    <col min="2" max="2" width="1.28515625" style="31" customWidth="1"/>
    <col min="3" max="4" width="3.28515625" style="31" customWidth="1"/>
    <col min="5" max="5" width="13.28515625" style="31" customWidth="1"/>
    <col min="6" max="7" width="8.7109375" style="31" customWidth="1"/>
    <col min="8" max="8" width="9.7109375" style="31" customWidth="1"/>
    <col min="9" max="9" width="5.42578125" style="31" customWidth="1"/>
    <col min="10" max="10" width="4" style="31" customWidth="1"/>
    <col min="11" max="11" width="8.85546875" style="31" customWidth="1"/>
    <col min="12" max="12" width="9.28515625" style="31" customWidth="1"/>
    <col min="13" max="14" width="4.7109375" style="31" customWidth="1"/>
    <col min="15" max="15" width="1.5703125" style="31" customWidth="1"/>
    <col min="16" max="16" width="9.7109375" style="31" customWidth="1"/>
    <col min="17" max="17" width="3.28515625" style="31" customWidth="1"/>
    <col min="18" max="18" width="1.28515625" style="31" customWidth="1"/>
    <col min="19" max="19" width="6.28515625" style="31" customWidth="1"/>
    <col min="20" max="28" width="0" style="31" hidden="1" customWidth="1"/>
    <col min="29" max="29" width="8.5703125" style="31" customWidth="1"/>
    <col min="30" max="30" width="11.7109375" style="31" customWidth="1"/>
    <col min="31" max="31" width="12.7109375" style="31" customWidth="1"/>
    <col min="32" max="43" width="8.140625" style="38"/>
    <col min="44" max="64" width="0" style="31" hidden="1" customWidth="1"/>
    <col min="65" max="16384" width="8.140625" style="38"/>
  </cols>
  <sheetData>
    <row r="1" spans="1:46" s="30" customFormat="1" ht="22.5" customHeight="1" x14ac:dyDescent="0.25">
      <c r="A1" s="26"/>
      <c r="B1" s="27"/>
      <c r="C1" s="27"/>
      <c r="D1" s="27" t="s">
        <v>28</v>
      </c>
      <c r="E1" s="27"/>
      <c r="F1" s="28" t="s">
        <v>29</v>
      </c>
      <c r="G1" s="28"/>
      <c r="H1" s="186" t="s">
        <v>30</v>
      </c>
      <c r="I1" s="186"/>
      <c r="J1" s="186"/>
      <c r="K1" s="186"/>
      <c r="L1" s="28" t="s">
        <v>31</v>
      </c>
      <c r="M1" s="27"/>
      <c r="N1" s="27"/>
      <c r="O1" s="27" t="s">
        <v>32</v>
      </c>
      <c r="P1" s="27"/>
      <c r="Q1" s="27"/>
      <c r="R1" s="27"/>
      <c r="S1" s="29" t="s">
        <v>33</v>
      </c>
      <c r="T1" s="29"/>
      <c r="U1" s="26"/>
      <c r="V1" s="26"/>
    </row>
    <row r="2" spans="1:46" s="31" customFormat="1" ht="37.5" customHeight="1" x14ac:dyDescent="0.25">
      <c r="B2" s="38"/>
      <c r="C2" s="187" t="s">
        <v>34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S2" s="188" t="s">
        <v>35</v>
      </c>
      <c r="T2" s="188"/>
      <c r="U2" s="188"/>
      <c r="V2" s="188"/>
      <c r="W2" s="188"/>
      <c r="X2" s="188"/>
      <c r="Y2" s="188"/>
      <c r="Z2" s="188"/>
      <c r="AA2" s="188"/>
      <c r="AB2" s="188"/>
      <c r="AC2" s="188"/>
      <c r="AT2" s="31" t="s">
        <v>36</v>
      </c>
    </row>
    <row r="3" spans="1:46" s="31" customFormat="1" ht="7.5" customHeight="1" x14ac:dyDescent="0.25">
      <c r="B3" s="128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AT3" s="31" t="s">
        <v>37</v>
      </c>
    </row>
    <row r="4" spans="1:46" s="31" customFormat="1" ht="37.5" customHeight="1" x14ac:dyDescent="0.25">
      <c r="B4" s="129"/>
      <c r="C4" s="175" t="s">
        <v>956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36"/>
      <c r="T4" s="37" t="s">
        <v>39</v>
      </c>
      <c r="AT4" s="31" t="s">
        <v>40</v>
      </c>
    </row>
    <row r="5" spans="1:46" s="31" customFormat="1" ht="7.5" customHeight="1" x14ac:dyDescent="0.25">
      <c r="B5" s="129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6"/>
    </row>
    <row r="6" spans="1:46" s="31" customFormat="1" ht="26.25" customHeight="1" x14ac:dyDescent="0.25">
      <c r="B6" s="129"/>
      <c r="C6" s="38"/>
      <c r="D6" s="39" t="s">
        <v>41</v>
      </c>
      <c r="E6" s="38"/>
      <c r="F6" s="176" t="str">
        <f>'[2]Rekapitulácia stavby'!$K$6</f>
        <v>ZŠ Hladovka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38"/>
      <c r="R6" s="36"/>
    </row>
    <row r="7" spans="1:46" s="40" customFormat="1" ht="33.75" customHeight="1" x14ac:dyDescent="0.25">
      <c r="B7" s="130"/>
      <c r="D7" s="42" t="s">
        <v>42</v>
      </c>
      <c r="F7" s="189" t="s">
        <v>43</v>
      </c>
      <c r="G7" s="189"/>
      <c r="H7" s="189"/>
      <c r="I7" s="189"/>
      <c r="J7" s="189"/>
      <c r="K7" s="189"/>
      <c r="L7" s="189"/>
      <c r="M7" s="189"/>
      <c r="N7" s="189"/>
      <c r="O7" s="189"/>
      <c r="P7" s="189"/>
      <c r="R7" s="43"/>
    </row>
    <row r="8" spans="1:46" s="40" customFormat="1" ht="15" customHeight="1" x14ac:dyDescent="0.25">
      <c r="B8" s="130"/>
      <c r="D8" s="39" t="s">
        <v>44</v>
      </c>
      <c r="F8" s="39"/>
      <c r="M8" s="39" t="s">
        <v>45</v>
      </c>
      <c r="O8" s="39"/>
      <c r="R8" s="43"/>
    </row>
    <row r="9" spans="1:46" s="40" customFormat="1" ht="15" customHeight="1" x14ac:dyDescent="0.25">
      <c r="B9" s="130"/>
      <c r="D9" s="39" t="s">
        <v>26</v>
      </c>
      <c r="F9" s="39" t="s">
        <v>46</v>
      </c>
      <c r="M9" s="39" t="s">
        <v>27</v>
      </c>
      <c r="O9" s="178">
        <v>43305</v>
      </c>
      <c r="P9" s="178"/>
      <c r="R9" s="43"/>
    </row>
    <row r="10" spans="1:46" s="40" customFormat="1" ht="12" customHeight="1" x14ac:dyDescent="0.25">
      <c r="B10" s="130"/>
      <c r="R10" s="43"/>
    </row>
    <row r="11" spans="1:46" s="40" customFormat="1" ht="15" customHeight="1" x14ac:dyDescent="0.25">
      <c r="B11" s="130"/>
      <c r="D11" s="39" t="s">
        <v>47</v>
      </c>
      <c r="M11" s="39" t="s">
        <v>48</v>
      </c>
      <c r="O11" s="44"/>
      <c r="P11" s="44"/>
      <c r="R11" s="43"/>
    </row>
    <row r="12" spans="1:46" s="40" customFormat="1" ht="18.75" customHeight="1" x14ac:dyDescent="0.25">
      <c r="B12" s="130"/>
      <c r="E12" s="39" t="s">
        <v>49</v>
      </c>
      <c r="M12" s="39" t="s">
        <v>50</v>
      </c>
      <c r="O12" s="44"/>
      <c r="P12" s="44"/>
      <c r="R12" s="43"/>
    </row>
    <row r="13" spans="1:46" s="40" customFormat="1" ht="7.5" customHeight="1" x14ac:dyDescent="0.25">
      <c r="B13" s="130"/>
      <c r="R13" s="43"/>
    </row>
    <row r="14" spans="1:46" s="40" customFormat="1" ht="15" customHeight="1" x14ac:dyDescent="0.25">
      <c r="B14" s="130"/>
      <c r="D14" s="39" t="s">
        <v>51</v>
      </c>
      <c r="M14" s="39" t="s">
        <v>8</v>
      </c>
      <c r="O14" s="169" t="str">
        <f>IF('[2]Rekapitulácia stavby'!$AN$13="","",'[2]Rekapitulácia stavby'!$AN$13)</f>
        <v/>
      </c>
      <c r="P14" s="169"/>
      <c r="R14" s="43"/>
    </row>
    <row r="15" spans="1:46" s="40" customFormat="1" ht="18.75" customHeight="1" x14ac:dyDescent="0.25">
      <c r="B15" s="130"/>
      <c r="E15" s="39" t="str">
        <f>IF('[2]Rekapitulácia stavby'!$E$14="","",'[2]Rekapitulácia stavby'!$E$14)</f>
        <v xml:space="preserve"> </v>
      </c>
      <c r="M15" s="39" t="s">
        <v>52</v>
      </c>
      <c r="O15" s="169" t="str">
        <f>IF('[2]Rekapitulácia stavby'!$AN$14="","",'[2]Rekapitulácia stavby'!$AN$14)</f>
        <v/>
      </c>
      <c r="P15" s="169"/>
      <c r="R15" s="43"/>
    </row>
    <row r="16" spans="1:46" s="40" customFormat="1" ht="7.5" customHeight="1" x14ac:dyDescent="0.25">
      <c r="B16" s="130"/>
      <c r="R16" s="43"/>
    </row>
    <row r="17" spans="2:18" s="40" customFormat="1" ht="15" customHeight="1" x14ac:dyDescent="0.25">
      <c r="B17" s="130"/>
      <c r="D17" s="39" t="s">
        <v>53</v>
      </c>
      <c r="M17" s="39" t="s">
        <v>54</v>
      </c>
      <c r="O17" s="169"/>
      <c r="P17" s="169"/>
      <c r="R17" s="43"/>
    </row>
    <row r="18" spans="2:18" s="40" customFormat="1" ht="18.75" customHeight="1" x14ac:dyDescent="0.25">
      <c r="B18" s="130"/>
      <c r="E18" s="39"/>
      <c r="M18" s="131" t="s">
        <v>55</v>
      </c>
      <c r="O18" s="44"/>
      <c r="P18" s="44"/>
      <c r="R18" s="43"/>
    </row>
    <row r="19" spans="2:18" s="40" customFormat="1" ht="7.5" customHeight="1" x14ac:dyDescent="0.25">
      <c r="B19" s="130"/>
      <c r="R19" s="43"/>
    </row>
    <row r="20" spans="2:18" s="40" customFormat="1" ht="15" customHeight="1" x14ac:dyDescent="0.25">
      <c r="B20" s="130"/>
      <c r="D20" s="39" t="s">
        <v>56</v>
      </c>
      <c r="M20" s="39" t="s">
        <v>54</v>
      </c>
      <c r="O20" s="169"/>
      <c r="P20" s="169"/>
      <c r="R20" s="43"/>
    </row>
    <row r="21" spans="2:18" s="40" customFormat="1" ht="18.75" customHeight="1" x14ac:dyDescent="0.25">
      <c r="B21" s="130"/>
      <c r="E21" s="39"/>
      <c r="M21" s="131" t="s">
        <v>55</v>
      </c>
      <c r="O21" s="44"/>
      <c r="P21" s="44"/>
      <c r="R21" s="43"/>
    </row>
    <row r="22" spans="2:18" s="40" customFormat="1" ht="7.5" customHeight="1" x14ac:dyDescent="0.25">
      <c r="B22" s="130"/>
      <c r="R22" s="43"/>
    </row>
    <row r="23" spans="2:18" s="40" customFormat="1" ht="15" customHeight="1" x14ac:dyDescent="0.25">
      <c r="B23" s="130"/>
      <c r="D23" s="39" t="s">
        <v>57</v>
      </c>
      <c r="R23" s="43"/>
    </row>
    <row r="24" spans="2:18" s="48" customFormat="1" ht="15.75" customHeight="1" x14ac:dyDescent="0.25">
      <c r="B24" s="132"/>
      <c r="E24" s="176"/>
      <c r="F24" s="176"/>
      <c r="G24" s="176"/>
      <c r="H24" s="176"/>
      <c r="I24" s="176"/>
      <c r="J24" s="176"/>
      <c r="K24" s="176"/>
      <c r="L24" s="176"/>
      <c r="R24" s="49"/>
    </row>
    <row r="25" spans="2:18" s="40" customFormat="1" ht="7.5" customHeight="1" x14ac:dyDescent="0.25">
      <c r="B25" s="130"/>
      <c r="R25" s="43"/>
    </row>
    <row r="26" spans="2:18" s="40" customFormat="1" ht="7.5" customHeight="1" x14ac:dyDescent="0.25">
      <c r="B26" s="13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R26" s="43"/>
    </row>
    <row r="27" spans="2:18" s="40" customFormat="1" ht="15" customHeight="1" x14ac:dyDescent="0.25">
      <c r="B27" s="130"/>
      <c r="D27" s="51" t="s">
        <v>58</v>
      </c>
      <c r="M27" s="179">
        <f>$N$88</f>
        <v>0</v>
      </c>
      <c r="N27" s="179"/>
      <c r="O27" s="179"/>
      <c r="P27" s="179"/>
      <c r="R27" s="43"/>
    </row>
    <row r="28" spans="2:18" s="40" customFormat="1" ht="15" customHeight="1" x14ac:dyDescent="0.25">
      <c r="B28" s="130"/>
      <c r="D28" s="51" t="s">
        <v>59</v>
      </c>
      <c r="M28" s="179">
        <f>$N$118</f>
        <v>0</v>
      </c>
      <c r="N28" s="179"/>
      <c r="O28" s="179"/>
      <c r="P28" s="179"/>
      <c r="R28" s="43"/>
    </row>
    <row r="29" spans="2:18" s="40" customFormat="1" ht="7.5" customHeight="1" x14ac:dyDescent="0.25">
      <c r="B29" s="130"/>
      <c r="R29" s="43"/>
    </row>
    <row r="30" spans="2:18" s="40" customFormat="1" ht="26.25" customHeight="1" x14ac:dyDescent="0.25">
      <c r="B30" s="130"/>
      <c r="D30" s="52" t="s">
        <v>60</v>
      </c>
      <c r="M30" s="185">
        <f>ROUND($M$27+$M$28,2)</f>
        <v>0</v>
      </c>
      <c r="N30" s="185"/>
      <c r="O30" s="185"/>
      <c r="P30" s="185"/>
      <c r="R30" s="43"/>
    </row>
    <row r="31" spans="2:18" s="40" customFormat="1" ht="7.5" customHeight="1" x14ac:dyDescent="0.25">
      <c r="B31" s="13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R31" s="43"/>
    </row>
    <row r="32" spans="2:18" s="40" customFormat="1" ht="15" customHeight="1" x14ac:dyDescent="0.25">
      <c r="B32" s="130"/>
      <c r="D32" s="40" t="s">
        <v>61</v>
      </c>
      <c r="E32" s="40" t="s">
        <v>62</v>
      </c>
      <c r="F32" s="53">
        <v>0.2</v>
      </c>
      <c r="G32" s="54" t="s">
        <v>63</v>
      </c>
      <c r="H32" s="183">
        <f>ROUND((SUM($BE$118:$BE$119)+SUM($BE$137:$BE$381)),2)</f>
        <v>0</v>
      </c>
      <c r="I32" s="183"/>
      <c r="J32" s="183"/>
      <c r="M32" s="183">
        <f>ROUND(ROUND((SUM($BE$118:$BE$119)+SUM($BE$137:$BE$381)),2)*$F$32,2)</f>
        <v>0</v>
      </c>
      <c r="N32" s="183"/>
      <c r="O32" s="183"/>
      <c r="P32" s="183"/>
      <c r="R32" s="43"/>
    </row>
    <row r="33" spans="2:18" s="40" customFormat="1" ht="15" customHeight="1" x14ac:dyDescent="0.25">
      <c r="B33" s="130"/>
      <c r="E33" s="40" t="s">
        <v>64</v>
      </c>
      <c r="F33" s="53">
        <v>0.2</v>
      </c>
      <c r="G33" s="54" t="s">
        <v>63</v>
      </c>
      <c r="H33" s="183">
        <f>ROUND((SUM($BF$118:$BF$119)+SUM($BF$137:$BF$381)),2)</f>
        <v>0</v>
      </c>
      <c r="I33" s="183"/>
      <c r="J33" s="183"/>
      <c r="M33" s="183">
        <f>ROUND(ROUND((SUM($BF$118:$BF$119)+SUM($BF$137:$BF$381)),2)*$F$33,2)</f>
        <v>0</v>
      </c>
      <c r="N33" s="183"/>
      <c r="O33" s="183"/>
      <c r="P33" s="183"/>
      <c r="R33" s="43"/>
    </row>
    <row r="34" spans="2:18" s="40" customFormat="1" ht="15" hidden="1" customHeight="1" x14ac:dyDescent="0.25">
      <c r="B34" s="130"/>
      <c r="E34" s="40" t="s">
        <v>65</v>
      </c>
      <c r="F34" s="53">
        <v>0.2</v>
      </c>
      <c r="G34" s="54" t="s">
        <v>63</v>
      </c>
      <c r="H34" s="183">
        <f>ROUND((SUM($BG$118:$BG$119)+SUM($BG$137:$BG$381)),2)</f>
        <v>0</v>
      </c>
      <c r="I34" s="183"/>
      <c r="J34" s="183"/>
      <c r="M34" s="183">
        <v>0</v>
      </c>
      <c r="N34" s="183"/>
      <c r="O34" s="183"/>
      <c r="P34" s="183"/>
      <c r="R34" s="43"/>
    </row>
    <row r="35" spans="2:18" s="40" customFormat="1" ht="15" hidden="1" customHeight="1" x14ac:dyDescent="0.25">
      <c r="B35" s="130"/>
      <c r="E35" s="40" t="s">
        <v>66</v>
      </c>
      <c r="F35" s="53">
        <v>0.2</v>
      </c>
      <c r="G35" s="54" t="s">
        <v>63</v>
      </c>
      <c r="H35" s="183">
        <f>ROUND((SUM($BH$118:$BH$119)+SUM($BH$137:$BH$381)),2)</f>
        <v>0</v>
      </c>
      <c r="I35" s="183"/>
      <c r="J35" s="183"/>
      <c r="M35" s="183">
        <v>0</v>
      </c>
      <c r="N35" s="183"/>
      <c r="O35" s="183"/>
      <c r="P35" s="183"/>
      <c r="R35" s="43"/>
    </row>
    <row r="36" spans="2:18" s="40" customFormat="1" ht="15" hidden="1" customHeight="1" x14ac:dyDescent="0.25">
      <c r="B36" s="130"/>
      <c r="E36" s="40" t="s">
        <v>67</v>
      </c>
      <c r="F36" s="53">
        <v>0</v>
      </c>
      <c r="G36" s="54" t="s">
        <v>63</v>
      </c>
      <c r="H36" s="183">
        <f>ROUND((SUM($BI$118:$BI$119)+SUM($BI$137:$BI$381)),2)</f>
        <v>0</v>
      </c>
      <c r="I36" s="183"/>
      <c r="J36" s="183"/>
      <c r="M36" s="183">
        <v>0</v>
      </c>
      <c r="N36" s="183"/>
      <c r="O36" s="183"/>
      <c r="P36" s="183"/>
      <c r="R36" s="43"/>
    </row>
    <row r="37" spans="2:18" s="40" customFormat="1" ht="7.5" customHeight="1" x14ac:dyDescent="0.25">
      <c r="B37" s="130"/>
      <c r="R37" s="43"/>
    </row>
    <row r="38" spans="2:18" s="40" customFormat="1" ht="26.25" customHeight="1" x14ac:dyDescent="0.25">
      <c r="B38" s="130"/>
      <c r="C38" s="55"/>
      <c r="D38" s="56" t="s">
        <v>68</v>
      </c>
      <c r="E38" s="57"/>
      <c r="F38" s="57"/>
      <c r="G38" s="58" t="s">
        <v>69</v>
      </c>
      <c r="H38" s="59" t="s">
        <v>70</v>
      </c>
      <c r="I38" s="57"/>
      <c r="J38" s="57"/>
      <c r="K38" s="57"/>
      <c r="L38" s="184">
        <f>SUM($M$30:$M$36)</f>
        <v>0</v>
      </c>
      <c r="M38" s="184"/>
      <c r="N38" s="184"/>
      <c r="O38" s="184"/>
      <c r="P38" s="184"/>
      <c r="Q38" s="55"/>
      <c r="R38" s="43"/>
    </row>
    <row r="39" spans="2:18" s="40" customFormat="1" ht="15" customHeight="1" x14ac:dyDescent="0.25">
      <c r="B39" s="130"/>
      <c r="R39" s="43"/>
    </row>
    <row r="40" spans="2:18" s="40" customFormat="1" ht="15" customHeight="1" x14ac:dyDescent="0.25">
      <c r="B40" s="130"/>
      <c r="R40" s="43"/>
    </row>
    <row r="41" spans="2:18" s="31" customFormat="1" ht="14.25" customHeight="1" x14ac:dyDescent="0.25">
      <c r="B41" s="129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6"/>
    </row>
    <row r="42" spans="2:18" s="31" customFormat="1" ht="14.25" customHeight="1" x14ac:dyDescent="0.25">
      <c r="B42" s="1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6"/>
    </row>
    <row r="43" spans="2:18" s="31" customFormat="1" ht="14.25" customHeight="1" x14ac:dyDescent="0.25">
      <c r="B43" s="12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6"/>
    </row>
    <row r="44" spans="2:18" s="31" customFormat="1" ht="14.25" customHeight="1" x14ac:dyDescent="0.25">
      <c r="B44" s="129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6"/>
    </row>
    <row r="45" spans="2:18" s="31" customFormat="1" ht="14.25" customHeight="1" x14ac:dyDescent="0.25">
      <c r="B45" s="129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6"/>
    </row>
    <row r="46" spans="2:18" s="31" customFormat="1" ht="14.25" customHeight="1" x14ac:dyDescent="0.25">
      <c r="B46" s="129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6"/>
    </row>
    <row r="47" spans="2:18" s="31" customFormat="1" ht="14.25" customHeight="1" x14ac:dyDescent="0.25">
      <c r="B47" s="129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6"/>
    </row>
    <row r="48" spans="2:18" s="31" customFormat="1" ht="14.25" customHeight="1" x14ac:dyDescent="0.25">
      <c r="B48" s="12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6"/>
    </row>
    <row r="49" spans="2:18" s="31" customFormat="1" ht="14.25" customHeight="1" x14ac:dyDescent="0.25">
      <c r="B49" s="129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6"/>
    </row>
    <row r="50" spans="2:18" s="40" customFormat="1" ht="15.75" customHeight="1" x14ac:dyDescent="0.25">
      <c r="B50" s="130"/>
      <c r="D50" s="60" t="s">
        <v>71</v>
      </c>
      <c r="E50" s="50"/>
      <c r="F50" s="50"/>
      <c r="G50" s="50"/>
      <c r="H50" s="61"/>
      <c r="J50" s="60" t="s">
        <v>957</v>
      </c>
      <c r="K50" s="50"/>
      <c r="L50" s="50"/>
      <c r="M50" s="50"/>
      <c r="N50" s="50"/>
      <c r="O50" s="50"/>
      <c r="P50" s="61"/>
      <c r="R50" s="43"/>
    </row>
    <row r="51" spans="2:18" s="31" customFormat="1" ht="14.25" customHeight="1" x14ac:dyDescent="0.25">
      <c r="B51" s="129"/>
      <c r="C51" s="38"/>
      <c r="D51" s="62"/>
      <c r="E51" s="38"/>
      <c r="F51" s="38"/>
      <c r="G51" s="38"/>
      <c r="H51" s="63"/>
      <c r="I51" s="38"/>
      <c r="J51" s="62"/>
      <c r="K51" s="38"/>
      <c r="L51" s="38"/>
      <c r="M51" s="38"/>
      <c r="N51" s="38"/>
      <c r="O51" s="38"/>
      <c r="P51" s="63"/>
      <c r="Q51" s="38"/>
      <c r="R51" s="36"/>
    </row>
    <row r="52" spans="2:18" s="31" customFormat="1" ht="14.25" customHeight="1" x14ac:dyDescent="0.25">
      <c r="B52" s="129"/>
      <c r="C52" s="38"/>
      <c r="D52" s="62"/>
      <c r="E52" s="38"/>
      <c r="F52" s="38"/>
      <c r="G52" s="38"/>
      <c r="H52" s="63"/>
      <c r="I52" s="38"/>
      <c r="J52" s="62"/>
      <c r="K52" s="38"/>
      <c r="L52" s="38"/>
      <c r="M52" s="38"/>
      <c r="N52" s="38"/>
      <c r="O52" s="38"/>
      <c r="P52" s="63"/>
      <c r="Q52" s="38"/>
      <c r="R52" s="36"/>
    </row>
    <row r="53" spans="2:18" s="31" customFormat="1" ht="14.25" customHeight="1" x14ac:dyDescent="0.25">
      <c r="B53" s="129"/>
      <c r="C53" s="38"/>
      <c r="D53" s="62"/>
      <c r="E53" s="38"/>
      <c r="F53" s="38"/>
      <c r="G53" s="38"/>
      <c r="H53" s="63"/>
      <c r="I53" s="38"/>
      <c r="J53" s="62"/>
      <c r="K53" s="38"/>
      <c r="L53" s="38"/>
      <c r="M53" s="38"/>
      <c r="N53" s="38"/>
      <c r="O53" s="38"/>
      <c r="P53" s="63"/>
      <c r="Q53" s="38"/>
      <c r="R53" s="36"/>
    </row>
    <row r="54" spans="2:18" s="31" customFormat="1" ht="14.25" customHeight="1" x14ac:dyDescent="0.25">
      <c r="B54" s="129"/>
      <c r="C54" s="38"/>
      <c r="D54" s="62"/>
      <c r="E54" s="38"/>
      <c r="F54" s="38"/>
      <c r="G54" s="38"/>
      <c r="H54" s="63"/>
      <c r="I54" s="38"/>
      <c r="J54" s="62"/>
      <c r="K54" s="38"/>
      <c r="L54" s="38"/>
      <c r="M54" s="38"/>
      <c r="N54" s="38"/>
      <c r="O54" s="38"/>
      <c r="P54" s="63"/>
      <c r="Q54" s="38"/>
      <c r="R54" s="36"/>
    </row>
    <row r="55" spans="2:18" s="31" customFormat="1" ht="14.25" customHeight="1" x14ac:dyDescent="0.25">
      <c r="B55" s="129"/>
      <c r="C55" s="38"/>
      <c r="D55" s="62"/>
      <c r="E55" s="38"/>
      <c r="F55" s="38"/>
      <c r="G55" s="38"/>
      <c r="H55" s="63"/>
      <c r="I55" s="38"/>
      <c r="J55" s="62"/>
      <c r="K55" s="38"/>
      <c r="L55" s="38"/>
      <c r="M55" s="38"/>
      <c r="N55" s="38"/>
      <c r="O55" s="38"/>
      <c r="P55" s="63"/>
      <c r="Q55" s="38"/>
      <c r="R55" s="36"/>
    </row>
    <row r="56" spans="2:18" s="31" customFormat="1" ht="14.25" customHeight="1" x14ac:dyDescent="0.25">
      <c r="B56" s="129"/>
      <c r="C56" s="38"/>
      <c r="D56" s="62"/>
      <c r="E56" s="38"/>
      <c r="F56" s="38"/>
      <c r="G56" s="38"/>
      <c r="H56" s="63"/>
      <c r="I56" s="38"/>
      <c r="J56" s="62"/>
      <c r="K56" s="38"/>
      <c r="L56" s="38"/>
      <c r="M56" s="38"/>
      <c r="N56" s="38"/>
      <c r="O56" s="38"/>
      <c r="P56" s="63"/>
      <c r="Q56" s="38"/>
      <c r="R56" s="36"/>
    </row>
    <row r="57" spans="2:18" s="31" customFormat="1" ht="14.25" customHeight="1" x14ac:dyDescent="0.25">
      <c r="B57" s="129"/>
      <c r="C57" s="38"/>
      <c r="D57" s="62"/>
      <c r="E57" s="38"/>
      <c r="F57" s="38"/>
      <c r="G57" s="38"/>
      <c r="H57" s="63"/>
      <c r="I57" s="38"/>
      <c r="J57" s="62"/>
      <c r="K57" s="38"/>
      <c r="L57" s="38"/>
      <c r="M57" s="38"/>
      <c r="N57" s="38"/>
      <c r="O57" s="38"/>
      <c r="P57" s="63"/>
      <c r="Q57" s="38"/>
      <c r="R57" s="36"/>
    </row>
    <row r="58" spans="2:18" s="31" customFormat="1" ht="14.25" customHeight="1" x14ac:dyDescent="0.25">
      <c r="B58" s="129"/>
      <c r="C58" s="38"/>
      <c r="D58" s="62"/>
      <c r="E58" s="38"/>
      <c r="F58" s="38"/>
      <c r="G58" s="38"/>
      <c r="H58" s="63"/>
      <c r="I58" s="38"/>
      <c r="J58" s="62"/>
      <c r="K58" s="38"/>
      <c r="L58" s="38"/>
      <c r="M58" s="38"/>
      <c r="N58" s="38"/>
      <c r="O58" s="38"/>
      <c r="P58" s="63"/>
      <c r="Q58" s="38"/>
      <c r="R58" s="36"/>
    </row>
    <row r="59" spans="2:18" s="40" customFormat="1" ht="15.75" customHeight="1" x14ac:dyDescent="0.25">
      <c r="B59" s="130"/>
      <c r="D59" s="64" t="s">
        <v>73</v>
      </c>
      <c r="E59" s="65"/>
      <c r="F59" s="65"/>
      <c r="G59" s="66" t="s">
        <v>74</v>
      </c>
      <c r="H59" s="67"/>
      <c r="J59" s="64" t="s">
        <v>73</v>
      </c>
      <c r="K59" s="65"/>
      <c r="L59" s="65"/>
      <c r="M59" s="65"/>
      <c r="N59" s="66" t="s">
        <v>74</v>
      </c>
      <c r="O59" s="65"/>
      <c r="P59" s="67"/>
      <c r="R59" s="43"/>
    </row>
    <row r="60" spans="2:18" s="31" customFormat="1" ht="14.25" customHeight="1" x14ac:dyDescent="0.25">
      <c r="B60" s="129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6"/>
    </row>
    <row r="61" spans="2:18" s="40" customFormat="1" ht="15.75" customHeight="1" x14ac:dyDescent="0.25">
      <c r="B61" s="130"/>
      <c r="D61" s="68"/>
      <c r="E61" s="69"/>
      <c r="F61" s="69"/>
      <c r="G61" s="69"/>
      <c r="H61" s="69"/>
      <c r="I61" s="69"/>
      <c r="J61" s="68"/>
      <c r="K61" s="69"/>
      <c r="L61" s="69"/>
      <c r="M61" s="69"/>
      <c r="N61" s="69"/>
      <c r="O61" s="69"/>
      <c r="P61" s="69"/>
      <c r="Q61" s="69"/>
      <c r="R61" s="43"/>
    </row>
    <row r="62" spans="2:18" s="31" customFormat="1" ht="14.25" customHeight="1" x14ac:dyDescent="0.25">
      <c r="B62" s="129"/>
      <c r="C62" s="38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36"/>
    </row>
    <row r="63" spans="2:18" s="31" customFormat="1" ht="14.25" customHeight="1" x14ac:dyDescent="0.25">
      <c r="B63" s="129"/>
      <c r="C63" s="38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36"/>
    </row>
    <row r="64" spans="2:18" s="31" customFormat="1" ht="14.25" customHeight="1" x14ac:dyDescent="0.25">
      <c r="B64" s="129"/>
      <c r="C64" s="38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36"/>
    </row>
    <row r="65" spans="2:18" s="31" customFormat="1" ht="14.25" customHeight="1" x14ac:dyDescent="0.25">
      <c r="B65" s="129"/>
      <c r="C65" s="38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36"/>
    </row>
    <row r="66" spans="2:18" s="31" customFormat="1" ht="14.25" customHeight="1" x14ac:dyDescent="0.25">
      <c r="B66" s="129"/>
      <c r="C66" s="38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36"/>
    </row>
    <row r="67" spans="2:18" s="31" customFormat="1" ht="14.25" customHeight="1" x14ac:dyDescent="0.25">
      <c r="B67" s="129"/>
      <c r="C67" s="38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36"/>
    </row>
    <row r="68" spans="2:18" s="31" customFormat="1" ht="14.25" customHeight="1" x14ac:dyDescent="0.25">
      <c r="B68" s="129"/>
      <c r="C68" s="38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36"/>
    </row>
    <row r="69" spans="2:18" s="31" customFormat="1" ht="14.25" customHeight="1" x14ac:dyDescent="0.25">
      <c r="B69" s="129"/>
      <c r="C69" s="38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36"/>
    </row>
    <row r="70" spans="2:18" s="40" customFormat="1" ht="15.75" customHeight="1" x14ac:dyDescent="0.25">
      <c r="B70" s="130"/>
      <c r="D70" s="71"/>
      <c r="E70" s="69"/>
      <c r="F70" s="69"/>
      <c r="G70" s="71"/>
      <c r="H70" s="69"/>
      <c r="I70" s="69"/>
      <c r="J70" s="71"/>
      <c r="K70" s="69"/>
      <c r="L70" s="69"/>
      <c r="M70" s="69"/>
      <c r="N70" s="71"/>
      <c r="O70" s="69"/>
      <c r="P70" s="69"/>
      <c r="Q70" s="69"/>
      <c r="R70" s="43"/>
    </row>
    <row r="71" spans="2:18" s="40" customFormat="1" ht="15" customHeight="1" x14ac:dyDescent="0.25">
      <c r="B71" s="133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5"/>
    </row>
    <row r="72" spans="2:18" ht="14.25" customHeight="1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8" ht="14.25" customHeight="1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8" ht="14.25" customHeight="1" x14ac:dyDescent="0.2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8" s="40" customFormat="1" ht="7.5" customHeight="1" x14ac:dyDescent="0.25">
      <c r="B75" s="13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</row>
    <row r="76" spans="2:18" s="40" customFormat="1" ht="37.5" customHeight="1" x14ac:dyDescent="0.25">
      <c r="B76" s="130"/>
      <c r="C76" s="175" t="s">
        <v>958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43"/>
    </row>
    <row r="77" spans="2:18" s="40" customFormat="1" ht="7.5" customHeight="1" x14ac:dyDescent="0.25">
      <c r="B77" s="130"/>
      <c r="R77" s="43"/>
    </row>
    <row r="78" spans="2:18" s="40" customFormat="1" ht="30.75" customHeight="1" x14ac:dyDescent="0.25">
      <c r="B78" s="130"/>
      <c r="C78" s="39" t="s">
        <v>41</v>
      </c>
      <c r="F78" s="176" t="str">
        <f>$F$6</f>
        <v>ZŠ Hladovka</v>
      </c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R78" s="43"/>
    </row>
    <row r="79" spans="2:18" s="40" customFormat="1" ht="37.5" customHeight="1" x14ac:dyDescent="0.25">
      <c r="B79" s="130"/>
      <c r="C79" s="78" t="s">
        <v>42</v>
      </c>
      <c r="F79" s="177" t="str">
        <f>$F$7</f>
        <v>SO-01 - SO-01 VYUŽITIE  NADSTAVBY BUDOVY ZÁKLADNEJ ŠKOLY 
V HLADOVKE</v>
      </c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R79" s="43"/>
    </row>
    <row r="80" spans="2:18" s="40" customFormat="1" ht="7.5" customHeight="1" x14ac:dyDescent="0.25">
      <c r="B80" s="130"/>
      <c r="R80" s="43"/>
    </row>
    <row r="81" spans="2:47" s="40" customFormat="1" ht="18.75" customHeight="1" x14ac:dyDescent="0.25">
      <c r="B81" s="130"/>
      <c r="C81" s="39" t="s">
        <v>26</v>
      </c>
      <c r="F81" s="39" t="str">
        <f>$F$9</f>
        <v>HLADOVKA, K.Ú. HLADOVKA</v>
      </c>
      <c r="K81" s="39" t="s">
        <v>27</v>
      </c>
      <c r="M81" s="178">
        <f>IF($O$9="","",$O$9)</f>
        <v>43305</v>
      </c>
      <c r="N81" s="178"/>
      <c r="O81" s="178"/>
      <c r="P81" s="178"/>
      <c r="R81" s="43"/>
    </row>
    <row r="82" spans="2:47" s="40" customFormat="1" ht="7.5" customHeight="1" x14ac:dyDescent="0.25">
      <c r="B82" s="130"/>
      <c r="R82" s="43"/>
    </row>
    <row r="83" spans="2:47" s="40" customFormat="1" ht="15.75" customHeight="1" x14ac:dyDescent="0.25">
      <c r="B83" s="130"/>
      <c r="C83" s="39" t="s">
        <v>47</v>
      </c>
      <c r="F83" s="39" t="str">
        <f>$E$12</f>
        <v>OBEC HLADOVKA, Hladovka 45, 027 13 Hladovka</v>
      </c>
      <c r="K83" s="39" t="s">
        <v>76</v>
      </c>
      <c r="M83" s="169" t="s">
        <v>77</v>
      </c>
      <c r="N83" s="169"/>
      <c r="O83" s="169"/>
      <c r="P83" s="169"/>
      <c r="Q83" s="169"/>
      <c r="R83" s="43"/>
    </row>
    <row r="84" spans="2:47" s="40" customFormat="1" ht="15" customHeight="1" x14ac:dyDescent="0.25">
      <c r="B84" s="130"/>
      <c r="C84" s="39" t="s">
        <v>51</v>
      </c>
      <c r="F84" s="39" t="str">
        <f>IF($E$15="","",$E$15)</f>
        <v xml:space="preserve"> </v>
      </c>
      <c r="K84" s="39" t="s">
        <v>78</v>
      </c>
      <c r="M84" s="169" t="s">
        <v>79</v>
      </c>
      <c r="N84" s="169"/>
      <c r="O84" s="169"/>
      <c r="P84" s="169"/>
      <c r="Q84" s="169"/>
      <c r="R84" s="43"/>
    </row>
    <row r="85" spans="2:47" s="40" customFormat="1" ht="11.25" customHeight="1" x14ac:dyDescent="0.25">
      <c r="B85" s="130"/>
      <c r="R85" s="43"/>
    </row>
    <row r="86" spans="2:47" s="40" customFormat="1" ht="30" customHeight="1" x14ac:dyDescent="0.25">
      <c r="B86" s="130"/>
      <c r="C86" s="182" t="s">
        <v>80</v>
      </c>
      <c r="D86" s="182"/>
      <c r="E86" s="182"/>
      <c r="F86" s="182"/>
      <c r="G86" s="182"/>
      <c r="H86" s="55"/>
      <c r="I86" s="55"/>
      <c r="J86" s="55"/>
      <c r="K86" s="55"/>
      <c r="L86" s="55"/>
      <c r="M86" s="55"/>
      <c r="N86" s="182" t="s">
        <v>81</v>
      </c>
      <c r="O86" s="182"/>
      <c r="P86" s="182"/>
      <c r="Q86" s="182"/>
      <c r="R86" s="43"/>
    </row>
    <row r="87" spans="2:47" s="40" customFormat="1" ht="11.25" customHeight="1" x14ac:dyDescent="0.25">
      <c r="B87" s="130"/>
      <c r="R87" s="43"/>
    </row>
    <row r="88" spans="2:47" s="40" customFormat="1" ht="30" customHeight="1" x14ac:dyDescent="0.25">
      <c r="B88" s="130"/>
      <c r="C88" s="78" t="s">
        <v>82</v>
      </c>
      <c r="N88" s="181">
        <f>$N$137</f>
        <v>0</v>
      </c>
      <c r="O88" s="181"/>
      <c r="P88" s="181"/>
      <c r="Q88" s="181"/>
      <c r="R88" s="43"/>
      <c r="AU88" s="40" t="s">
        <v>83</v>
      </c>
    </row>
    <row r="89" spans="2:47" s="80" customFormat="1" ht="25.5" customHeight="1" x14ac:dyDescent="0.25">
      <c r="B89" s="137"/>
      <c r="D89" s="80" t="s">
        <v>84</v>
      </c>
      <c r="N89" s="180">
        <f>$N$138</f>
        <v>0</v>
      </c>
      <c r="O89" s="180"/>
      <c r="P89" s="180"/>
      <c r="Q89" s="180"/>
      <c r="R89" s="81"/>
    </row>
    <row r="90" spans="2:47" s="51" customFormat="1" ht="21" customHeight="1" x14ac:dyDescent="0.25">
      <c r="B90" s="138"/>
      <c r="D90" s="51" t="s">
        <v>85</v>
      </c>
      <c r="N90" s="179">
        <f>$N$139</f>
        <v>0</v>
      </c>
      <c r="O90" s="179"/>
      <c r="P90" s="179"/>
      <c r="Q90" s="179"/>
      <c r="R90" s="83"/>
    </row>
    <row r="91" spans="2:47" s="51" customFormat="1" ht="21" customHeight="1" x14ac:dyDescent="0.25">
      <c r="B91" s="138"/>
      <c r="D91" s="51" t="s">
        <v>86</v>
      </c>
      <c r="N91" s="179">
        <f>$N$143</f>
        <v>0</v>
      </c>
      <c r="O91" s="179"/>
      <c r="P91" s="179"/>
      <c r="Q91" s="179"/>
      <c r="R91" s="83"/>
    </row>
    <row r="92" spans="2:47" s="51" customFormat="1" ht="21" customHeight="1" x14ac:dyDescent="0.25">
      <c r="B92" s="138"/>
      <c r="D92" s="51" t="s">
        <v>87</v>
      </c>
      <c r="N92" s="179">
        <f>$N$158</f>
        <v>0</v>
      </c>
      <c r="O92" s="179"/>
      <c r="P92" s="179"/>
      <c r="Q92" s="179"/>
      <c r="R92" s="83"/>
    </row>
    <row r="93" spans="2:47" s="51" customFormat="1" ht="21" customHeight="1" x14ac:dyDescent="0.25">
      <c r="B93" s="138"/>
      <c r="D93" s="51" t="s">
        <v>88</v>
      </c>
      <c r="N93" s="179">
        <f>$N$174</f>
        <v>0</v>
      </c>
      <c r="O93" s="179"/>
      <c r="P93" s="179"/>
      <c r="Q93" s="179"/>
      <c r="R93" s="83"/>
    </row>
    <row r="94" spans="2:47" s="80" customFormat="1" ht="25.5" customHeight="1" x14ac:dyDescent="0.25">
      <c r="B94" s="137"/>
      <c r="D94" s="80" t="s">
        <v>89</v>
      </c>
      <c r="N94" s="180">
        <f>$N$176</f>
        <v>0</v>
      </c>
      <c r="O94" s="180"/>
      <c r="P94" s="180"/>
      <c r="Q94" s="180"/>
      <c r="R94" s="81"/>
    </row>
    <row r="95" spans="2:47" s="51" customFormat="1" ht="21" customHeight="1" x14ac:dyDescent="0.25">
      <c r="B95" s="138"/>
      <c r="D95" s="51" t="s">
        <v>90</v>
      </c>
      <c r="N95" s="179">
        <f>$N$177</f>
        <v>0</v>
      </c>
      <c r="O95" s="179"/>
      <c r="P95" s="179"/>
      <c r="Q95" s="179"/>
      <c r="R95" s="83"/>
    </row>
    <row r="96" spans="2:47" s="51" customFormat="1" ht="21" customHeight="1" x14ac:dyDescent="0.25">
      <c r="B96" s="138"/>
      <c r="D96" s="51" t="s">
        <v>91</v>
      </c>
      <c r="N96" s="179">
        <f>$N$181</f>
        <v>0</v>
      </c>
      <c r="O96" s="179"/>
      <c r="P96" s="179"/>
      <c r="Q96" s="179"/>
      <c r="R96" s="83"/>
    </row>
    <row r="97" spans="2:18" s="51" customFormat="1" ht="21" customHeight="1" x14ac:dyDescent="0.25">
      <c r="B97" s="138"/>
      <c r="D97" s="51" t="s">
        <v>92</v>
      </c>
      <c r="N97" s="179">
        <f>$N$195</f>
        <v>0</v>
      </c>
      <c r="O97" s="179"/>
      <c r="P97" s="179"/>
      <c r="Q97" s="179"/>
      <c r="R97" s="83"/>
    </row>
    <row r="98" spans="2:18" s="51" customFormat="1" ht="21" customHeight="1" x14ac:dyDescent="0.25">
      <c r="B98" s="138"/>
      <c r="D98" s="51" t="s">
        <v>93</v>
      </c>
      <c r="N98" s="179">
        <f>$N$204</f>
        <v>0</v>
      </c>
      <c r="O98" s="179"/>
      <c r="P98" s="179"/>
      <c r="Q98" s="179"/>
      <c r="R98" s="83"/>
    </row>
    <row r="99" spans="2:18" s="51" customFormat="1" ht="21" customHeight="1" x14ac:dyDescent="0.25">
      <c r="B99" s="138"/>
      <c r="D99" s="51" t="s">
        <v>94</v>
      </c>
      <c r="N99" s="179">
        <f>$N$212</f>
        <v>0</v>
      </c>
      <c r="O99" s="179"/>
      <c r="P99" s="179"/>
      <c r="Q99" s="179"/>
      <c r="R99" s="83"/>
    </row>
    <row r="100" spans="2:18" s="51" customFormat="1" ht="21" customHeight="1" x14ac:dyDescent="0.25">
      <c r="B100" s="138"/>
      <c r="D100" s="51" t="s">
        <v>95</v>
      </c>
      <c r="N100" s="179">
        <f>$N$233</f>
        <v>0</v>
      </c>
      <c r="O100" s="179"/>
      <c r="P100" s="179"/>
      <c r="Q100" s="179"/>
      <c r="R100" s="83"/>
    </row>
    <row r="101" spans="2:18" s="51" customFormat="1" ht="21" customHeight="1" x14ac:dyDescent="0.25">
      <c r="B101" s="138"/>
      <c r="D101" s="51" t="s">
        <v>96</v>
      </c>
      <c r="N101" s="179">
        <f>$N$236</f>
        <v>0</v>
      </c>
      <c r="O101" s="179"/>
      <c r="P101" s="179"/>
      <c r="Q101" s="179"/>
      <c r="R101" s="83"/>
    </row>
    <row r="102" spans="2:18" s="51" customFormat="1" ht="21" customHeight="1" x14ac:dyDescent="0.25">
      <c r="B102" s="138"/>
      <c r="D102" s="51" t="s">
        <v>97</v>
      </c>
      <c r="N102" s="179">
        <f>$N$241</f>
        <v>0</v>
      </c>
      <c r="O102" s="179"/>
      <c r="P102" s="179"/>
      <c r="Q102" s="179"/>
      <c r="R102" s="83"/>
    </row>
    <row r="103" spans="2:18" s="51" customFormat="1" ht="21" customHeight="1" x14ac:dyDescent="0.25">
      <c r="B103" s="138"/>
      <c r="D103" s="51" t="s">
        <v>98</v>
      </c>
      <c r="N103" s="179">
        <f>$N$244</f>
        <v>0</v>
      </c>
      <c r="O103" s="179"/>
      <c r="P103" s="179"/>
      <c r="Q103" s="179"/>
      <c r="R103" s="83"/>
    </row>
    <row r="104" spans="2:18" s="51" customFormat="1" ht="21" customHeight="1" x14ac:dyDescent="0.25">
      <c r="B104" s="138"/>
      <c r="D104" s="51" t="s">
        <v>99</v>
      </c>
      <c r="N104" s="179">
        <f>$N$250</f>
        <v>0</v>
      </c>
      <c r="O104" s="179"/>
      <c r="P104" s="179"/>
      <c r="Q104" s="179"/>
      <c r="R104" s="83"/>
    </row>
    <row r="105" spans="2:18" s="51" customFormat="1" ht="21" customHeight="1" x14ac:dyDescent="0.25">
      <c r="B105" s="138"/>
      <c r="D105" s="51" t="s">
        <v>100</v>
      </c>
      <c r="N105" s="179">
        <f>$N$256</f>
        <v>0</v>
      </c>
      <c r="O105" s="179"/>
      <c r="P105" s="179"/>
      <c r="Q105" s="179"/>
      <c r="R105" s="83"/>
    </row>
    <row r="106" spans="2:18" s="51" customFormat="1" ht="21" customHeight="1" x14ac:dyDescent="0.25">
      <c r="B106" s="138"/>
      <c r="D106" s="51" t="s">
        <v>101</v>
      </c>
      <c r="N106" s="179">
        <f>$N$270</f>
        <v>0</v>
      </c>
      <c r="O106" s="179"/>
      <c r="P106" s="179"/>
      <c r="Q106" s="179"/>
      <c r="R106" s="83"/>
    </row>
    <row r="107" spans="2:18" s="51" customFormat="1" ht="21" customHeight="1" x14ac:dyDescent="0.25">
      <c r="B107" s="138"/>
      <c r="D107" s="51" t="s">
        <v>102</v>
      </c>
      <c r="N107" s="179">
        <f>$N$274</f>
        <v>0</v>
      </c>
      <c r="O107" s="179"/>
      <c r="P107" s="179"/>
      <c r="Q107" s="179"/>
      <c r="R107" s="83"/>
    </row>
    <row r="108" spans="2:18" s="51" customFormat="1" ht="21" customHeight="1" x14ac:dyDescent="0.25">
      <c r="B108" s="138"/>
      <c r="D108" s="51" t="s">
        <v>103</v>
      </c>
      <c r="N108" s="179">
        <f>$N$285</f>
        <v>0</v>
      </c>
      <c r="O108" s="179"/>
      <c r="P108" s="179"/>
      <c r="Q108" s="179"/>
      <c r="R108" s="83"/>
    </row>
    <row r="109" spans="2:18" s="51" customFormat="1" ht="21" customHeight="1" x14ac:dyDescent="0.25">
      <c r="B109" s="138"/>
      <c r="D109" s="51" t="s">
        <v>104</v>
      </c>
      <c r="N109" s="179">
        <f>$N$292</f>
        <v>0</v>
      </c>
      <c r="O109" s="179"/>
      <c r="P109" s="179"/>
      <c r="Q109" s="179"/>
      <c r="R109" s="83"/>
    </row>
    <row r="110" spans="2:18" s="51" customFormat="1" ht="21" customHeight="1" x14ac:dyDescent="0.25">
      <c r="B110" s="138"/>
      <c r="D110" s="51" t="s">
        <v>105</v>
      </c>
      <c r="N110" s="179">
        <f>$N$297</f>
        <v>0</v>
      </c>
      <c r="O110" s="179"/>
      <c r="P110" s="179"/>
      <c r="Q110" s="179"/>
      <c r="R110" s="83"/>
    </row>
    <row r="111" spans="2:18" s="51" customFormat="1" ht="21" customHeight="1" x14ac:dyDescent="0.25">
      <c r="B111" s="138"/>
      <c r="D111" s="51" t="s">
        <v>106</v>
      </c>
      <c r="N111" s="179">
        <f>$N$309</f>
        <v>0</v>
      </c>
      <c r="O111" s="179"/>
      <c r="P111" s="179"/>
      <c r="Q111" s="179"/>
      <c r="R111" s="83"/>
    </row>
    <row r="112" spans="2:18" s="51" customFormat="1" ht="21" customHeight="1" x14ac:dyDescent="0.25">
      <c r="B112" s="138"/>
      <c r="D112" s="51" t="s">
        <v>107</v>
      </c>
      <c r="N112" s="179">
        <f>$N$314</f>
        <v>0</v>
      </c>
      <c r="O112" s="179"/>
      <c r="P112" s="179"/>
      <c r="Q112" s="179"/>
      <c r="R112" s="83"/>
    </row>
    <row r="113" spans="2:21" s="80" customFormat="1" ht="25.5" customHeight="1" x14ac:dyDescent="0.25">
      <c r="B113" s="137"/>
      <c r="D113" s="80" t="s">
        <v>108</v>
      </c>
      <c r="N113" s="180">
        <f>$N$317</f>
        <v>0</v>
      </c>
      <c r="O113" s="180"/>
      <c r="P113" s="180"/>
      <c r="Q113" s="180"/>
      <c r="R113" s="81"/>
    </row>
    <row r="114" spans="2:21" s="51" customFormat="1" ht="21" customHeight="1" x14ac:dyDescent="0.25">
      <c r="B114" s="138"/>
      <c r="D114" s="51" t="s">
        <v>109</v>
      </c>
      <c r="N114" s="179">
        <f>$N$318</f>
        <v>0</v>
      </c>
      <c r="O114" s="179"/>
      <c r="P114" s="179"/>
      <c r="Q114" s="179"/>
      <c r="R114" s="83"/>
    </row>
    <row r="115" spans="2:21" s="51" customFormat="1" ht="21" customHeight="1" x14ac:dyDescent="0.25">
      <c r="B115" s="138"/>
      <c r="D115" s="51" t="s">
        <v>110</v>
      </c>
      <c r="N115" s="179">
        <f>$N$374</f>
        <v>0</v>
      </c>
      <c r="O115" s="179"/>
      <c r="P115" s="179"/>
      <c r="Q115" s="179"/>
      <c r="R115" s="83"/>
    </row>
    <row r="116" spans="2:21" s="51" customFormat="1" ht="21" customHeight="1" x14ac:dyDescent="0.25">
      <c r="B116" s="138"/>
      <c r="D116" s="51" t="s">
        <v>111</v>
      </c>
      <c r="N116" s="179">
        <f>$N$380</f>
        <v>0</v>
      </c>
      <c r="O116" s="179"/>
      <c r="P116" s="179"/>
      <c r="Q116" s="179"/>
      <c r="R116" s="83"/>
    </row>
    <row r="117" spans="2:21" s="40" customFormat="1" ht="22.5" customHeight="1" x14ac:dyDescent="0.25">
      <c r="B117" s="130"/>
      <c r="R117" s="43"/>
    </row>
    <row r="118" spans="2:21" s="40" customFormat="1" ht="30" customHeight="1" x14ac:dyDescent="0.25">
      <c r="B118" s="130"/>
      <c r="C118" s="78" t="s">
        <v>112</v>
      </c>
      <c r="N118" s="181">
        <v>0</v>
      </c>
      <c r="O118" s="181"/>
      <c r="P118" s="181"/>
      <c r="Q118" s="181"/>
      <c r="R118" s="43"/>
      <c r="T118" s="84"/>
      <c r="U118" s="85" t="s">
        <v>61</v>
      </c>
    </row>
    <row r="119" spans="2:21" s="40" customFormat="1" ht="18.75" customHeight="1" x14ac:dyDescent="0.25">
      <c r="B119" s="130"/>
      <c r="R119" s="43"/>
    </row>
    <row r="120" spans="2:21" s="40" customFormat="1" ht="30" customHeight="1" x14ac:dyDescent="0.25">
      <c r="B120" s="130"/>
      <c r="C120" s="86" t="s">
        <v>113</v>
      </c>
      <c r="D120" s="55"/>
      <c r="E120" s="55"/>
      <c r="F120" s="55"/>
      <c r="G120" s="55"/>
      <c r="H120" s="55"/>
      <c r="I120" s="55"/>
      <c r="J120" s="55"/>
      <c r="K120" s="55"/>
      <c r="L120" s="174">
        <f>ROUND(SUM($N$88+$N$118),2)</f>
        <v>0</v>
      </c>
      <c r="M120" s="174"/>
      <c r="N120" s="174"/>
      <c r="O120" s="174"/>
      <c r="P120" s="174"/>
      <c r="Q120" s="174"/>
      <c r="R120" s="43"/>
    </row>
    <row r="121" spans="2:21" s="40" customFormat="1" ht="7.5" customHeight="1" x14ac:dyDescent="0.25">
      <c r="B121" s="13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4"/>
    </row>
    <row r="122" spans="2:21" ht="14.25" customHeight="1" x14ac:dyDescent="0.2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21" ht="14.25" customHeight="1" x14ac:dyDescent="0.25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21" ht="14.25" customHeight="1" x14ac:dyDescent="0.25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21" s="40" customFormat="1" ht="7.5" customHeight="1" x14ac:dyDescent="0.25">
      <c r="B125" s="13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7"/>
    </row>
    <row r="126" spans="2:21" s="40" customFormat="1" ht="37.5" customHeight="1" x14ac:dyDescent="0.25">
      <c r="B126" s="130"/>
      <c r="C126" s="175" t="s">
        <v>959</v>
      </c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43"/>
    </row>
    <row r="127" spans="2:21" s="40" customFormat="1" ht="7.5" customHeight="1" x14ac:dyDescent="0.25">
      <c r="B127" s="130"/>
      <c r="R127" s="43"/>
    </row>
    <row r="128" spans="2:21" s="40" customFormat="1" ht="30.75" customHeight="1" x14ac:dyDescent="0.25">
      <c r="B128" s="130"/>
      <c r="C128" s="39" t="s">
        <v>41</v>
      </c>
      <c r="F128" s="176" t="str">
        <f>$F$6</f>
        <v>ZŠ Hladovka</v>
      </c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R128" s="43"/>
    </row>
    <row r="129" spans="2:65" s="40" customFormat="1" ht="37.5" customHeight="1" x14ac:dyDescent="0.25">
      <c r="B129" s="130"/>
      <c r="C129" s="78" t="s">
        <v>42</v>
      </c>
      <c r="F129" s="177" t="str">
        <f>$F$7</f>
        <v>SO-01 - SO-01 VYUŽITIE  NADSTAVBY BUDOVY ZÁKLADNEJ ŠKOLY 
V HLADOVKE</v>
      </c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R129" s="43"/>
    </row>
    <row r="130" spans="2:65" s="40" customFormat="1" ht="7.5" customHeight="1" x14ac:dyDescent="0.25">
      <c r="B130" s="130"/>
      <c r="R130" s="43"/>
    </row>
    <row r="131" spans="2:65" s="40" customFormat="1" ht="18.75" customHeight="1" x14ac:dyDescent="0.25">
      <c r="B131" s="130"/>
      <c r="C131" s="39" t="s">
        <v>26</v>
      </c>
      <c r="F131" s="39" t="str">
        <f>$F$9</f>
        <v>HLADOVKA, K.Ú. HLADOVKA</v>
      </c>
      <c r="K131" s="39" t="s">
        <v>27</v>
      </c>
      <c r="M131" s="178">
        <f>IF($O$9="","",$O$9)</f>
        <v>43305</v>
      </c>
      <c r="N131" s="178"/>
      <c r="O131" s="178"/>
      <c r="P131" s="178"/>
      <c r="R131" s="43"/>
    </row>
    <row r="132" spans="2:65" s="40" customFormat="1" ht="7.5" customHeight="1" x14ac:dyDescent="0.25">
      <c r="B132" s="130"/>
      <c r="R132" s="43"/>
    </row>
    <row r="133" spans="2:65" s="40" customFormat="1" ht="15.75" customHeight="1" x14ac:dyDescent="0.25">
      <c r="B133" s="130"/>
      <c r="C133" s="39" t="s">
        <v>47</v>
      </c>
      <c r="F133" s="39" t="str">
        <f>$E$12</f>
        <v>OBEC HLADOVKA, Hladovka 45, 027 13 Hladovka</v>
      </c>
      <c r="K133" s="39" t="s">
        <v>76</v>
      </c>
      <c r="M133" s="169" t="s">
        <v>77</v>
      </c>
      <c r="N133" s="169"/>
      <c r="O133" s="169"/>
      <c r="P133" s="169"/>
      <c r="Q133" s="169"/>
      <c r="R133" s="43"/>
    </row>
    <row r="134" spans="2:65" s="40" customFormat="1" ht="15" customHeight="1" x14ac:dyDescent="0.25">
      <c r="B134" s="130"/>
      <c r="C134" s="39" t="s">
        <v>51</v>
      </c>
      <c r="F134" s="39" t="str">
        <f>IF($E$15="","",$E$15)</f>
        <v xml:space="preserve"> </v>
      </c>
      <c r="K134" s="39" t="s">
        <v>78</v>
      </c>
      <c r="M134" s="169" t="s">
        <v>79</v>
      </c>
      <c r="N134" s="169"/>
      <c r="O134" s="169"/>
      <c r="P134" s="169"/>
      <c r="Q134" s="169"/>
      <c r="R134" s="43"/>
    </row>
    <row r="135" spans="2:65" s="40" customFormat="1" ht="11.25" customHeight="1" x14ac:dyDescent="0.25">
      <c r="B135" s="130"/>
      <c r="R135" s="43"/>
    </row>
    <row r="136" spans="2:65" s="91" customFormat="1" ht="30" customHeight="1" x14ac:dyDescent="0.25">
      <c r="B136" s="139"/>
      <c r="C136" s="88" t="s">
        <v>115</v>
      </c>
      <c r="D136" s="89" t="s">
        <v>116</v>
      </c>
      <c r="E136" s="89" t="s">
        <v>117</v>
      </c>
      <c r="F136" s="170" t="s">
        <v>118</v>
      </c>
      <c r="G136" s="170"/>
      <c r="H136" s="170"/>
      <c r="I136" s="170"/>
      <c r="J136" s="89" t="s">
        <v>119</v>
      </c>
      <c r="K136" s="89" t="s">
        <v>0</v>
      </c>
      <c r="L136" s="170" t="s">
        <v>120</v>
      </c>
      <c r="M136" s="170"/>
      <c r="N136" s="171" t="s">
        <v>121</v>
      </c>
      <c r="O136" s="171"/>
      <c r="P136" s="171"/>
      <c r="Q136" s="171"/>
      <c r="R136" s="90"/>
      <c r="T136" s="92" t="s">
        <v>122</v>
      </c>
      <c r="U136" s="93" t="s">
        <v>61</v>
      </c>
      <c r="V136" s="93" t="s">
        <v>123</v>
      </c>
      <c r="W136" s="93" t="s">
        <v>124</v>
      </c>
      <c r="X136" s="93" t="s">
        <v>125</v>
      </c>
      <c r="Y136" s="93" t="s">
        <v>126</v>
      </c>
      <c r="Z136" s="93" t="s">
        <v>127</v>
      </c>
      <c r="AA136" s="94" t="s">
        <v>128</v>
      </c>
    </row>
    <row r="137" spans="2:65" s="40" customFormat="1" ht="30" customHeight="1" x14ac:dyDescent="0.35">
      <c r="B137" s="130"/>
      <c r="C137" s="78" t="s">
        <v>58</v>
      </c>
      <c r="N137" s="172">
        <f>$BK$137</f>
        <v>0</v>
      </c>
      <c r="O137" s="172"/>
      <c r="P137" s="172"/>
      <c r="Q137" s="172"/>
      <c r="R137" s="43"/>
      <c r="T137" s="95"/>
      <c r="U137" s="96"/>
      <c r="V137" s="96"/>
      <c r="W137" s="97">
        <f>$W$138+$W$176+$W$317</f>
        <v>1005.53073436</v>
      </c>
      <c r="X137" s="96"/>
      <c r="Y137" s="97">
        <f>$Y$138+$Y$176+$Y$317</f>
        <v>16.394210820000001</v>
      </c>
      <c r="Z137" s="96"/>
      <c r="AA137" s="98">
        <f>$AA$138+$AA$176+$AA$317</f>
        <v>13.389624999999999</v>
      </c>
      <c r="AT137" s="40" t="s">
        <v>129</v>
      </c>
      <c r="AU137" s="40" t="s">
        <v>83</v>
      </c>
      <c r="BK137" s="99">
        <f>$BK$138+$BK$176+$BK$317</f>
        <v>0</v>
      </c>
    </row>
    <row r="138" spans="2:65" s="101" customFormat="1" ht="37.5" customHeight="1" x14ac:dyDescent="0.35">
      <c r="B138" s="140"/>
      <c r="D138" s="102" t="s">
        <v>84</v>
      </c>
      <c r="E138" s="102"/>
      <c r="F138" s="102"/>
      <c r="G138" s="102"/>
      <c r="H138" s="102"/>
      <c r="I138" s="102"/>
      <c r="J138" s="102"/>
      <c r="K138" s="102"/>
      <c r="L138" s="102"/>
      <c r="M138" s="102"/>
      <c r="N138" s="173">
        <f>$BK$138</f>
        <v>0</v>
      </c>
      <c r="O138" s="173"/>
      <c r="P138" s="173"/>
      <c r="Q138" s="173"/>
      <c r="R138" s="103"/>
      <c r="T138" s="104"/>
      <c r="W138" s="105">
        <f>$W$139+$W$143+$W$158+$W$174</f>
        <v>253.01885735999997</v>
      </c>
      <c r="Y138" s="105">
        <f>$Y$139+$Y$143+$Y$158+$Y$174</f>
        <v>2.5514248899999998</v>
      </c>
      <c r="AA138" s="106">
        <f>$AA$139+$AA$143+$AA$158+$AA$174</f>
        <v>10.667425</v>
      </c>
      <c r="AR138" s="107" t="s">
        <v>130</v>
      </c>
      <c r="AT138" s="107" t="s">
        <v>129</v>
      </c>
      <c r="AU138" s="107" t="s">
        <v>37</v>
      </c>
      <c r="AY138" s="107" t="s">
        <v>131</v>
      </c>
      <c r="BK138" s="108">
        <f>$BK$139+$BK$143+$BK$158+$BK$174</f>
        <v>0</v>
      </c>
    </row>
    <row r="139" spans="2:65" s="101" customFormat="1" ht="21" customHeight="1" x14ac:dyDescent="0.3">
      <c r="B139" s="140"/>
      <c r="D139" s="109" t="s">
        <v>85</v>
      </c>
      <c r="E139" s="109"/>
      <c r="F139" s="109"/>
      <c r="G139" s="109"/>
      <c r="H139" s="109"/>
      <c r="I139" s="109"/>
      <c r="J139" s="109"/>
      <c r="K139" s="109"/>
      <c r="L139" s="109"/>
      <c r="M139" s="109"/>
      <c r="N139" s="158">
        <f>$BK$139</f>
        <v>0</v>
      </c>
      <c r="O139" s="158"/>
      <c r="P139" s="158"/>
      <c r="Q139" s="158"/>
      <c r="R139" s="103"/>
      <c r="T139" s="104"/>
      <c r="W139" s="105">
        <f>SUM($W$140:$W$142)</f>
        <v>0</v>
      </c>
      <c r="Y139" s="105">
        <f>SUM($Y$140:$Y$142)</f>
        <v>0</v>
      </c>
      <c r="AA139" s="106">
        <f>SUM($AA$140:$AA$142)</f>
        <v>0</v>
      </c>
      <c r="AR139" s="107" t="s">
        <v>130</v>
      </c>
      <c r="AT139" s="107" t="s">
        <v>129</v>
      </c>
      <c r="AU139" s="107" t="s">
        <v>130</v>
      </c>
      <c r="AY139" s="107" t="s">
        <v>131</v>
      </c>
      <c r="BK139" s="108">
        <f>SUM($BK$140:$BK$142)</f>
        <v>0</v>
      </c>
    </row>
    <row r="140" spans="2:65" s="40" customFormat="1" ht="27" customHeight="1" x14ac:dyDescent="0.25">
      <c r="B140" s="130"/>
      <c r="C140" s="110" t="s">
        <v>130</v>
      </c>
      <c r="D140" s="110" t="s">
        <v>132</v>
      </c>
      <c r="E140" s="111" t="s">
        <v>133</v>
      </c>
      <c r="F140" s="190" t="s">
        <v>134</v>
      </c>
      <c r="G140" s="191"/>
      <c r="H140" s="191"/>
      <c r="I140" s="192"/>
      <c r="J140" s="112" t="s">
        <v>2</v>
      </c>
      <c r="K140" s="113">
        <v>0</v>
      </c>
      <c r="L140" s="203"/>
      <c r="M140" s="203"/>
      <c r="N140" s="160">
        <f>ROUND($L$140*$K$140,2)</f>
        <v>0</v>
      </c>
      <c r="O140" s="160"/>
      <c r="P140" s="160"/>
      <c r="Q140" s="160"/>
      <c r="R140" s="43"/>
      <c r="T140" s="114"/>
      <c r="U140" s="115" t="s">
        <v>64</v>
      </c>
      <c r="V140" s="116">
        <v>0.38572000000000001</v>
      </c>
      <c r="W140" s="116">
        <f>$V$140*$K$140</f>
        <v>0</v>
      </c>
      <c r="X140" s="116">
        <v>9.9099999999999994E-2</v>
      </c>
      <c r="Y140" s="116">
        <f>$X$140*$K$140</f>
        <v>0</v>
      </c>
      <c r="Z140" s="116">
        <v>0</v>
      </c>
      <c r="AA140" s="117">
        <f>$Z$140*$K$140</f>
        <v>0</v>
      </c>
      <c r="AR140" s="40" t="s">
        <v>135</v>
      </c>
      <c r="AT140" s="40" t="s">
        <v>132</v>
      </c>
      <c r="AU140" s="40" t="s">
        <v>136</v>
      </c>
      <c r="AY140" s="40" t="s">
        <v>131</v>
      </c>
      <c r="BE140" s="118">
        <f>IF($U$140="základná",$N$140,0)</f>
        <v>0</v>
      </c>
      <c r="BF140" s="118">
        <f>IF($U$140="znížená",$N$140,0)</f>
        <v>0</v>
      </c>
      <c r="BG140" s="118">
        <f>IF($U$140="zákl. prenesená",$N$140,0)</f>
        <v>0</v>
      </c>
      <c r="BH140" s="118">
        <f>IF($U$140="zníž. prenesená",$N$140,0)</f>
        <v>0</v>
      </c>
      <c r="BI140" s="118">
        <f>IF($U$140="nulová",$N$140,0)</f>
        <v>0</v>
      </c>
      <c r="BJ140" s="40" t="s">
        <v>136</v>
      </c>
      <c r="BK140" s="119">
        <f>ROUND($L$140*$K$140,3)</f>
        <v>0</v>
      </c>
      <c r="BL140" s="40" t="s">
        <v>135</v>
      </c>
      <c r="BM140" s="40" t="s">
        <v>137</v>
      </c>
    </row>
    <row r="141" spans="2:65" s="40" customFormat="1" ht="27" customHeight="1" x14ac:dyDescent="0.25">
      <c r="B141" s="130"/>
      <c r="C141" s="110" t="s">
        <v>136</v>
      </c>
      <c r="D141" s="110" t="s">
        <v>132</v>
      </c>
      <c r="E141" s="111" t="s">
        <v>138</v>
      </c>
      <c r="F141" s="190" t="s">
        <v>139</v>
      </c>
      <c r="G141" s="191"/>
      <c r="H141" s="191"/>
      <c r="I141" s="192"/>
      <c r="J141" s="112" t="s">
        <v>1</v>
      </c>
      <c r="K141" s="113">
        <v>0</v>
      </c>
      <c r="L141" s="203"/>
      <c r="M141" s="203"/>
      <c r="N141" s="160">
        <f>ROUND($L$141*$K$141,2)</f>
        <v>0</v>
      </c>
      <c r="O141" s="160"/>
      <c r="P141" s="160"/>
      <c r="Q141" s="160"/>
      <c r="R141" s="43"/>
      <c r="T141" s="114"/>
      <c r="U141" s="115" t="s">
        <v>64</v>
      </c>
      <c r="V141" s="116">
        <v>0.83469000000000004</v>
      </c>
      <c r="W141" s="116">
        <f>$V$141*$K$141</f>
        <v>0</v>
      </c>
      <c r="X141" s="116">
        <v>4.3099999999999996E-3</v>
      </c>
      <c r="Y141" s="116">
        <f>$X$141*$K$141</f>
        <v>0</v>
      </c>
      <c r="Z141" s="116">
        <v>0</v>
      </c>
      <c r="AA141" s="117">
        <f>$Z$141*$K$141</f>
        <v>0</v>
      </c>
      <c r="AR141" s="40" t="s">
        <v>135</v>
      </c>
      <c r="AT141" s="40" t="s">
        <v>132</v>
      </c>
      <c r="AU141" s="40" t="s">
        <v>136</v>
      </c>
      <c r="AY141" s="40" t="s">
        <v>131</v>
      </c>
      <c r="BE141" s="118">
        <f>IF($U$141="základná",$N$141,0)</f>
        <v>0</v>
      </c>
      <c r="BF141" s="118">
        <f>IF($U$141="znížená",$N$141,0)</f>
        <v>0</v>
      </c>
      <c r="BG141" s="118">
        <f>IF($U$141="zákl. prenesená",$N$141,0)</f>
        <v>0</v>
      </c>
      <c r="BH141" s="118">
        <f>IF($U$141="zníž. prenesená",$N$141,0)</f>
        <v>0</v>
      </c>
      <c r="BI141" s="118">
        <f>IF($U$141="nulová",$N$141,0)</f>
        <v>0</v>
      </c>
      <c r="BJ141" s="40" t="s">
        <v>136</v>
      </c>
      <c r="BK141" s="119">
        <f>ROUND($L$141*$K$141,3)</f>
        <v>0</v>
      </c>
      <c r="BL141" s="40" t="s">
        <v>135</v>
      </c>
      <c r="BM141" s="40" t="s">
        <v>140</v>
      </c>
    </row>
    <row r="142" spans="2:65" s="40" customFormat="1" ht="39" customHeight="1" x14ac:dyDescent="0.25">
      <c r="B142" s="130"/>
      <c r="C142" s="110" t="s">
        <v>141</v>
      </c>
      <c r="D142" s="110" t="s">
        <v>132</v>
      </c>
      <c r="E142" s="111" t="s">
        <v>142</v>
      </c>
      <c r="F142" s="190" t="s">
        <v>143</v>
      </c>
      <c r="G142" s="191"/>
      <c r="H142" s="191"/>
      <c r="I142" s="192"/>
      <c r="J142" s="112" t="s">
        <v>1</v>
      </c>
      <c r="K142" s="113">
        <v>0</v>
      </c>
      <c r="L142" s="203"/>
      <c r="M142" s="203"/>
      <c r="N142" s="160">
        <f>ROUND($L$142*$K$142,2)</f>
        <v>0</v>
      </c>
      <c r="O142" s="160"/>
      <c r="P142" s="160"/>
      <c r="Q142" s="160"/>
      <c r="R142" s="43"/>
      <c r="T142" s="114"/>
      <c r="U142" s="115" t="s">
        <v>64</v>
      </c>
      <c r="V142" s="116">
        <v>0.25900000000000001</v>
      </c>
      <c r="W142" s="116">
        <f>$V$142*$K$142</f>
        <v>0</v>
      </c>
      <c r="X142" s="116">
        <v>0</v>
      </c>
      <c r="Y142" s="116">
        <f>$X$142*$K$142</f>
        <v>0</v>
      </c>
      <c r="Z142" s="116">
        <v>0</v>
      </c>
      <c r="AA142" s="117">
        <f>$Z$142*$K$142</f>
        <v>0</v>
      </c>
      <c r="AR142" s="40" t="s">
        <v>135</v>
      </c>
      <c r="AT142" s="40" t="s">
        <v>132</v>
      </c>
      <c r="AU142" s="40" t="s">
        <v>136</v>
      </c>
      <c r="AY142" s="40" t="s">
        <v>131</v>
      </c>
      <c r="BE142" s="118">
        <f>IF($U$142="základná",$N$142,0)</f>
        <v>0</v>
      </c>
      <c r="BF142" s="118">
        <f>IF($U$142="znížená",$N$142,0)</f>
        <v>0</v>
      </c>
      <c r="BG142" s="118">
        <f>IF($U$142="zákl. prenesená",$N$142,0)</f>
        <v>0</v>
      </c>
      <c r="BH142" s="118">
        <f>IF($U$142="zníž. prenesená",$N$142,0)</f>
        <v>0</v>
      </c>
      <c r="BI142" s="118">
        <f>IF($U$142="nulová",$N$142,0)</f>
        <v>0</v>
      </c>
      <c r="BJ142" s="40" t="s">
        <v>136</v>
      </c>
      <c r="BK142" s="119">
        <f>ROUND($L$142*$K$142,3)</f>
        <v>0</v>
      </c>
      <c r="BL142" s="40" t="s">
        <v>135</v>
      </c>
      <c r="BM142" s="40" t="s">
        <v>144</v>
      </c>
    </row>
    <row r="143" spans="2:65" s="101" customFormat="1" ht="30.75" customHeight="1" x14ac:dyDescent="0.3">
      <c r="B143" s="140"/>
      <c r="D143" s="109" t="s">
        <v>86</v>
      </c>
      <c r="E143" s="109"/>
      <c r="F143" s="109"/>
      <c r="G143" s="109"/>
      <c r="H143" s="109"/>
      <c r="I143" s="109"/>
      <c r="J143" s="109"/>
      <c r="K143" s="109"/>
      <c r="L143" s="109"/>
      <c r="M143" s="109"/>
      <c r="N143" s="158">
        <f>$BK$143</f>
        <v>0</v>
      </c>
      <c r="O143" s="158"/>
      <c r="P143" s="158"/>
      <c r="Q143" s="158"/>
      <c r="R143" s="103"/>
      <c r="T143" s="104"/>
      <c r="W143" s="105">
        <f>SUM($W$144:$W$157)</f>
        <v>109.15752809999999</v>
      </c>
      <c r="Y143" s="105">
        <f>SUM($Y$144:$Y$157)</f>
        <v>2.2940631799999998</v>
      </c>
      <c r="AA143" s="106">
        <f>SUM($AA$144:$AA$157)</f>
        <v>0</v>
      </c>
      <c r="AR143" s="107" t="s">
        <v>130</v>
      </c>
      <c r="AT143" s="107" t="s">
        <v>129</v>
      </c>
      <c r="AU143" s="107" t="s">
        <v>130</v>
      </c>
      <c r="AY143" s="107" t="s">
        <v>131</v>
      </c>
      <c r="BK143" s="108">
        <f>SUM($BK$144:$BK$157)</f>
        <v>0</v>
      </c>
    </row>
    <row r="144" spans="2:65" s="40" customFormat="1" ht="27" customHeight="1" x14ac:dyDescent="0.25">
      <c r="B144" s="130"/>
      <c r="C144" s="141" t="s">
        <v>135</v>
      </c>
      <c r="D144" s="141" t="s">
        <v>132</v>
      </c>
      <c r="E144" s="142" t="s">
        <v>145</v>
      </c>
      <c r="F144" s="199" t="s">
        <v>146</v>
      </c>
      <c r="G144" s="200"/>
      <c r="H144" s="200"/>
      <c r="I144" s="201"/>
      <c r="J144" s="112" t="s">
        <v>1</v>
      </c>
      <c r="K144" s="113">
        <v>12.8</v>
      </c>
      <c r="L144" s="160"/>
      <c r="M144" s="160"/>
      <c r="N144" s="166">
        <f>ROUND($L$144*$K$144,2)</f>
        <v>0</v>
      </c>
      <c r="O144" s="166"/>
      <c r="P144" s="166"/>
      <c r="Q144" s="166"/>
      <c r="R144" s="43"/>
      <c r="T144" s="114"/>
      <c r="U144" s="115" t="s">
        <v>64</v>
      </c>
      <c r="V144" s="116">
        <v>8.2019999999999996E-2</v>
      </c>
      <c r="W144" s="116">
        <f>$V$144*$K$144</f>
        <v>1.0498559999999999</v>
      </c>
      <c r="X144" s="116">
        <v>8.0000000000000007E-5</v>
      </c>
      <c r="Y144" s="116">
        <f>$X$144*$K$144</f>
        <v>1.0240000000000002E-3</v>
      </c>
      <c r="Z144" s="116">
        <v>0</v>
      </c>
      <c r="AA144" s="117">
        <f>$Z$144*$K$144</f>
        <v>0</v>
      </c>
      <c r="AR144" s="40" t="s">
        <v>135</v>
      </c>
      <c r="AT144" s="40" t="s">
        <v>132</v>
      </c>
      <c r="AU144" s="40" t="s">
        <v>136</v>
      </c>
      <c r="AY144" s="40" t="s">
        <v>131</v>
      </c>
      <c r="BE144" s="118">
        <f>IF($U$144="základná",$N$144,0)</f>
        <v>0</v>
      </c>
      <c r="BF144" s="118">
        <f>IF($U$144="znížená",$N$144,0)</f>
        <v>0</v>
      </c>
      <c r="BG144" s="118">
        <f>IF($U$144="zákl. prenesená",$N$144,0)</f>
        <v>0</v>
      </c>
      <c r="BH144" s="118">
        <f>IF($U$144="zníž. prenesená",$N$144,0)</f>
        <v>0</v>
      </c>
      <c r="BI144" s="118">
        <f>IF($U$144="nulová",$N$144,0)</f>
        <v>0</v>
      </c>
      <c r="BJ144" s="40" t="s">
        <v>136</v>
      </c>
      <c r="BK144" s="119">
        <f>ROUND($L$144*$K$144,3)</f>
        <v>0</v>
      </c>
      <c r="BL144" s="40" t="s">
        <v>135</v>
      </c>
      <c r="BM144" s="40" t="s">
        <v>147</v>
      </c>
    </row>
    <row r="145" spans="2:65" s="40" customFormat="1" ht="27" customHeight="1" x14ac:dyDescent="0.25">
      <c r="B145" s="130"/>
      <c r="C145" s="141" t="s">
        <v>148</v>
      </c>
      <c r="D145" s="141" t="s">
        <v>132</v>
      </c>
      <c r="E145" s="142" t="s">
        <v>149</v>
      </c>
      <c r="F145" s="199" t="s">
        <v>964</v>
      </c>
      <c r="G145" s="200"/>
      <c r="H145" s="200"/>
      <c r="I145" s="201"/>
      <c r="J145" s="112" t="s">
        <v>1</v>
      </c>
      <c r="K145" s="113">
        <v>90.17</v>
      </c>
      <c r="L145" s="160"/>
      <c r="M145" s="160"/>
      <c r="N145" s="166">
        <f>ROUND($L$145*$K$145,2)</f>
        <v>0</v>
      </c>
      <c r="O145" s="166"/>
      <c r="P145" s="166"/>
      <c r="Q145" s="166"/>
      <c r="R145" s="43"/>
      <c r="T145" s="114"/>
      <c r="U145" s="115" t="s">
        <v>64</v>
      </c>
      <c r="V145" s="116">
        <v>0.11205</v>
      </c>
      <c r="W145" s="116">
        <f>$V$145*$K$145</f>
        <v>10.1035485</v>
      </c>
      <c r="X145" s="116">
        <v>2.2000000000000001E-4</v>
      </c>
      <c r="Y145" s="116">
        <f>$X$145*$K$145</f>
        <v>1.9837400000000002E-2</v>
      </c>
      <c r="Z145" s="116">
        <v>0</v>
      </c>
      <c r="AA145" s="117">
        <f>$Z$145*$K$145</f>
        <v>0</v>
      </c>
      <c r="AR145" s="40" t="s">
        <v>135</v>
      </c>
      <c r="AT145" s="40" t="s">
        <v>132</v>
      </c>
      <c r="AU145" s="40" t="s">
        <v>136</v>
      </c>
      <c r="AY145" s="40" t="s">
        <v>131</v>
      </c>
      <c r="BE145" s="118">
        <f>IF($U$145="základná",$N$145,0)</f>
        <v>0</v>
      </c>
      <c r="BF145" s="118">
        <f>IF($U$145="znížená",$N$145,0)</f>
        <v>0</v>
      </c>
      <c r="BG145" s="118">
        <f>IF($U$145="zákl. prenesená",$N$145,0)</f>
        <v>0</v>
      </c>
      <c r="BH145" s="118">
        <f>IF($U$145="zníž. prenesená",$N$145,0)</f>
        <v>0</v>
      </c>
      <c r="BI145" s="118">
        <f>IF($U$145="nulová",$N$145,0)</f>
        <v>0</v>
      </c>
      <c r="BJ145" s="40" t="s">
        <v>136</v>
      </c>
      <c r="BK145" s="119">
        <f>ROUND($L$145*$K$145,3)</f>
        <v>0</v>
      </c>
      <c r="BL145" s="40" t="s">
        <v>135</v>
      </c>
      <c r="BM145" s="40" t="s">
        <v>150</v>
      </c>
    </row>
    <row r="146" spans="2:65" s="40" customFormat="1" ht="39" customHeight="1" x14ac:dyDescent="0.25">
      <c r="B146" s="130"/>
      <c r="C146" s="141" t="s">
        <v>151</v>
      </c>
      <c r="D146" s="141" t="s">
        <v>132</v>
      </c>
      <c r="E146" s="142" t="s">
        <v>152</v>
      </c>
      <c r="F146" s="199" t="s">
        <v>965</v>
      </c>
      <c r="G146" s="200"/>
      <c r="H146" s="200"/>
      <c r="I146" s="201"/>
      <c r="J146" s="112" t="s">
        <v>1</v>
      </c>
      <c r="K146" s="113">
        <v>90.17</v>
      </c>
      <c r="L146" s="160"/>
      <c r="M146" s="160"/>
      <c r="N146" s="166">
        <f>ROUND($L$146*$K$146,2)</f>
        <v>0</v>
      </c>
      <c r="O146" s="166"/>
      <c r="P146" s="166"/>
      <c r="Q146" s="166"/>
      <c r="R146" s="43"/>
      <c r="T146" s="114"/>
      <c r="U146" s="115" t="s">
        <v>64</v>
      </c>
      <c r="V146" s="116">
        <v>0.40789999999999998</v>
      </c>
      <c r="W146" s="116">
        <f>$V$146*$K$146</f>
        <v>36.780343000000002</v>
      </c>
      <c r="X146" s="116">
        <v>4.4000000000000003E-3</v>
      </c>
      <c r="Y146" s="116">
        <f>$X$146*$K$146</f>
        <v>0.39674800000000005</v>
      </c>
      <c r="Z146" s="116">
        <v>0</v>
      </c>
      <c r="AA146" s="117">
        <f>$Z$146*$K$146</f>
        <v>0</v>
      </c>
      <c r="AR146" s="40" t="s">
        <v>135</v>
      </c>
      <c r="AT146" s="40" t="s">
        <v>132</v>
      </c>
      <c r="AU146" s="40" t="s">
        <v>136</v>
      </c>
      <c r="AY146" s="40" t="s">
        <v>131</v>
      </c>
      <c r="BE146" s="118">
        <f>IF($U$146="základná",$N$146,0)</f>
        <v>0</v>
      </c>
      <c r="BF146" s="118">
        <f>IF($U$146="znížená",$N$146,0)</f>
        <v>0</v>
      </c>
      <c r="BG146" s="118">
        <f>IF($U$146="zákl. prenesená",$N$146,0)</f>
        <v>0</v>
      </c>
      <c r="BH146" s="118">
        <f>IF($U$146="zníž. prenesená",$N$146,0)</f>
        <v>0</v>
      </c>
      <c r="BI146" s="118">
        <f>IF($U$146="nulová",$N$146,0)</f>
        <v>0</v>
      </c>
      <c r="BJ146" s="40" t="s">
        <v>136</v>
      </c>
      <c r="BK146" s="119">
        <f>ROUND($L$146*$K$146,3)</f>
        <v>0</v>
      </c>
      <c r="BL146" s="40" t="s">
        <v>135</v>
      </c>
      <c r="BM146" s="40" t="s">
        <v>153</v>
      </c>
    </row>
    <row r="147" spans="2:65" s="40" customFormat="1" ht="27" customHeight="1" x14ac:dyDescent="0.25">
      <c r="B147" s="130"/>
      <c r="C147" s="141" t="s">
        <v>154</v>
      </c>
      <c r="D147" s="141" t="s">
        <v>132</v>
      </c>
      <c r="E147" s="142" t="s">
        <v>155</v>
      </c>
      <c r="F147" s="199" t="s">
        <v>156</v>
      </c>
      <c r="G147" s="200"/>
      <c r="H147" s="200"/>
      <c r="I147" s="201"/>
      <c r="J147" s="112" t="s">
        <v>1</v>
      </c>
      <c r="K147" s="113">
        <v>90.17</v>
      </c>
      <c r="L147" s="160"/>
      <c r="M147" s="160"/>
      <c r="N147" s="166">
        <f>ROUND($L$147*$K$147,2)</f>
        <v>0</v>
      </c>
      <c r="O147" s="166"/>
      <c r="P147" s="166"/>
      <c r="Q147" s="166"/>
      <c r="R147" s="43"/>
      <c r="T147" s="114"/>
      <c r="U147" s="115" t="s">
        <v>64</v>
      </c>
      <c r="V147" s="116">
        <v>0.22122</v>
      </c>
      <c r="W147" s="116">
        <f>$V$147*$K$147</f>
        <v>19.947407399999999</v>
      </c>
      <c r="X147" s="116">
        <v>5.9199999999999999E-3</v>
      </c>
      <c r="Y147" s="116">
        <f>$X$147*$K$147</f>
        <v>0.53380640000000001</v>
      </c>
      <c r="Z147" s="116">
        <v>0</v>
      </c>
      <c r="AA147" s="117">
        <f>$Z$147*$K$147</f>
        <v>0</v>
      </c>
      <c r="AR147" s="40" t="s">
        <v>135</v>
      </c>
      <c r="AT147" s="40" t="s">
        <v>132</v>
      </c>
      <c r="AU147" s="40" t="s">
        <v>136</v>
      </c>
      <c r="AY147" s="40" t="s">
        <v>131</v>
      </c>
      <c r="BE147" s="118">
        <f>IF($U$147="základná",$N$147,0)</f>
        <v>0</v>
      </c>
      <c r="BF147" s="118">
        <f>IF($U$147="znížená",$N$147,0)</f>
        <v>0</v>
      </c>
      <c r="BG147" s="118">
        <f>IF($U$147="zákl. prenesená",$N$147,0)</f>
        <v>0</v>
      </c>
      <c r="BH147" s="118">
        <f>IF($U$147="zníž. prenesená",$N$147,0)</f>
        <v>0</v>
      </c>
      <c r="BI147" s="118">
        <f>IF($U$147="nulová",$N$147,0)</f>
        <v>0</v>
      </c>
      <c r="BJ147" s="40" t="s">
        <v>136</v>
      </c>
      <c r="BK147" s="119">
        <f>ROUND($L$147*$K$147,3)</f>
        <v>0</v>
      </c>
      <c r="BL147" s="40" t="s">
        <v>135</v>
      </c>
      <c r="BM147" s="40" t="s">
        <v>157</v>
      </c>
    </row>
    <row r="148" spans="2:65" s="40" customFormat="1" ht="27" customHeight="1" x14ac:dyDescent="0.25">
      <c r="B148" s="130"/>
      <c r="C148" s="141" t="s">
        <v>158</v>
      </c>
      <c r="D148" s="141" t="s">
        <v>132</v>
      </c>
      <c r="E148" s="142" t="s">
        <v>159</v>
      </c>
      <c r="F148" s="199" t="s">
        <v>160</v>
      </c>
      <c r="G148" s="200"/>
      <c r="H148" s="200"/>
      <c r="I148" s="201"/>
      <c r="J148" s="112" t="s">
        <v>1</v>
      </c>
      <c r="K148" s="113">
        <v>3.43</v>
      </c>
      <c r="L148" s="160"/>
      <c r="M148" s="160"/>
      <c r="N148" s="166">
        <f>ROUND($L$148*$K$148,2)</f>
        <v>0</v>
      </c>
      <c r="O148" s="166"/>
      <c r="P148" s="166"/>
      <c r="Q148" s="166"/>
      <c r="R148" s="43"/>
      <c r="T148" s="114"/>
      <c r="U148" s="115" t="s">
        <v>64</v>
      </c>
      <c r="V148" s="116">
        <v>0.80010000000000003</v>
      </c>
      <c r="W148" s="116">
        <f>$V$148*$K$148</f>
        <v>2.7443430000000002</v>
      </c>
      <c r="X148" s="116">
        <v>3.7560000000000003E-2</v>
      </c>
      <c r="Y148" s="116">
        <f>$X$148*$K$148</f>
        <v>0.12883080000000002</v>
      </c>
      <c r="Z148" s="116">
        <v>0</v>
      </c>
      <c r="AA148" s="117">
        <f>$Z$148*$K$148</f>
        <v>0</v>
      </c>
      <c r="AR148" s="40" t="s">
        <v>135</v>
      </c>
      <c r="AT148" s="40" t="s">
        <v>132</v>
      </c>
      <c r="AU148" s="40" t="s">
        <v>136</v>
      </c>
      <c r="AY148" s="40" t="s">
        <v>131</v>
      </c>
      <c r="BE148" s="118">
        <f>IF($U$148="základná",$N$148,0)</f>
        <v>0</v>
      </c>
      <c r="BF148" s="118">
        <f>IF($U$148="znížená",$N$148,0)</f>
        <v>0</v>
      </c>
      <c r="BG148" s="118">
        <f>IF($U$148="zákl. prenesená",$N$148,0)</f>
        <v>0</v>
      </c>
      <c r="BH148" s="118">
        <f>IF($U$148="zníž. prenesená",$N$148,0)</f>
        <v>0</v>
      </c>
      <c r="BI148" s="118">
        <f>IF($U$148="nulová",$N$148,0)</f>
        <v>0</v>
      </c>
      <c r="BJ148" s="40" t="s">
        <v>136</v>
      </c>
      <c r="BK148" s="119">
        <f>ROUND($L$148*$K$148,3)</f>
        <v>0</v>
      </c>
      <c r="BL148" s="40" t="s">
        <v>135</v>
      </c>
      <c r="BM148" s="40" t="s">
        <v>161</v>
      </c>
    </row>
    <row r="149" spans="2:65" s="40" customFormat="1" ht="27" customHeight="1" x14ac:dyDescent="0.25">
      <c r="B149" s="130"/>
      <c r="C149" s="141" t="s">
        <v>162</v>
      </c>
      <c r="D149" s="141" t="s">
        <v>132</v>
      </c>
      <c r="E149" s="142" t="s">
        <v>163</v>
      </c>
      <c r="F149" s="199" t="s">
        <v>164</v>
      </c>
      <c r="G149" s="200"/>
      <c r="H149" s="200"/>
      <c r="I149" s="201"/>
      <c r="J149" s="112" t="s">
        <v>1</v>
      </c>
      <c r="K149" s="113">
        <v>52.481000000000002</v>
      </c>
      <c r="L149" s="160"/>
      <c r="M149" s="160"/>
      <c r="N149" s="166">
        <f>ROUND($L$149*$K$149,2)</f>
        <v>0</v>
      </c>
      <c r="O149" s="166"/>
      <c r="P149" s="166"/>
      <c r="Q149" s="166"/>
      <c r="R149" s="43"/>
      <c r="T149" s="114"/>
      <c r="U149" s="115" t="s">
        <v>64</v>
      </c>
      <c r="V149" s="116">
        <v>6.9000000000000006E-2</v>
      </c>
      <c r="W149" s="116">
        <f>$V$149*$K$149</f>
        <v>3.6211890000000002</v>
      </c>
      <c r="X149" s="116">
        <v>1.004E-2</v>
      </c>
      <c r="Y149" s="116">
        <f>$X$149*$K$149</f>
        <v>0.52690924000000006</v>
      </c>
      <c r="Z149" s="116">
        <v>0</v>
      </c>
      <c r="AA149" s="117">
        <f>$Z$149*$K$149</f>
        <v>0</v>
      </c>
      <c r="AR149" s="40" t="s">
        <v>135</v>
      </c>
      <c r="AT149" s="40" t="s">
        <v>132</v>
      </c>
      <c r="AU149" s="40" t="s">
        <v>136</v>
      </c>
      <c r="AY149" s="40" t="s">
        <v>131</v>
      </c>
      <c r="BE149" s="118">
        <f>IF($U$149="základná",$N$149,0)</f>
        <v>0</v>
      </c>
      <c r="BF149" s="118">
        <f>IF($U$149="znížená",$N$149,0)</f>
        <v>0</v>
      </c>
      <c r="BG149" s="118">
        <f>IF($U$149="zákl. prenesená",$N$149,0)</f>
        <v>0</v>
      </c>
      <c r="BH149" s="118">
        <f>IF($U$149="zníž. prenesená",$N$149,0)</f>
        <v>0</v>
      </c>
      <c r="BI149" s="118">
        <f>IF($U$149="nulová",$N$149,0)</f>
        <v>0</v>
      </c>
      <c r="BJ149" s="40" t="s">
        <v>136</v>
      </c>
      <c r="BK149" s="119">
        <f>ROUND($L$149*$K$149,3)</f>
        <v>0</v>
      </c>
      <c r="BL149" s="40" t="s">
        <v>135</v>
      </c>
      <c r="BM149" s="40" t="s">
        <v>165</v>
      </c>
    </row>
    <row r="150" spans="2:65" s="40" customFormat="1" ht="27" customHeight="1" x14ac:dyDescent="0.25">
      <c r="B150" s="130"/>
      <c r="C150" s="141" t="s">
        <v>166</v>
      </c>
      <c r="D150" s="141" t="s">
        <v>132</v>
      </c>
      <c r="E150" s="142" t="s">
        <v>167</v>
      </c>
      <c r="F150" s="199" t="s">
        <v>966</v>
      </c>
      <c r="G150" s="200"/>
      <c r="H150" s="200"/>
      <c r="I150" s="201"/>
      <c r="J150" s="112" t="s">
        <v>1</v>
      </c>
      <c r="K150" s="113">
        <v>52.481000000000002</v>
      </c>
      <c r="L150" s="160"/>
      <c r="M150" s="160"/>
      <c r="N150" s="166">
        <f>ROUND($L$150*$K$150,2)</f>
        <v>0</v>
      </c>
      <c r="O150" s="166"/>
      <c r="P150" s="166"/>
      <c r="Q150" s="166"/>
      <c r="R150" s="43"/>
      <c r="T150" s="114"/>
      <c r="U150" s="115" t="s">
        <v>64</v>
      </c>
      <c r="V150" s="116">
        <v>5.2040000000000003E-2</v>
      </c>
      <c r="W150" s="116">
        <f>$V$150*$K$150</f>
        <v>2.7311112400000002</v>
      </c>
      <c r="X150" s="116">
        <v>2.1000000000000001E-4</v>
      </c>
      <c r="Y150" s="116">
        <f>$X$150*$K$150</f>
        <v>1.1021010000000001E-2</v>
      </c>
      <c r="Z150" s="116">
        <v>0</v>
      </c>
      <c r="AA150" s="117">
        <f>$Z$150*$K$150</f>
        <v>0</v>
      </c>
      <c r="AR150" s="40" t="s">
        <v>135</v>
      </c>
      <c r="AT150" s="40" t="s">
        <v>132</v>
      </c>
      <c r="AU150" s="40" t="s">
        <v>136</v>
      </c>
      <c r="AY150" s="40" t="s">
        <v>131</v>
      </c>
      <c r="BE150" s="118">
        <f>IF($U$150="základná",$N$150,0)</f>
        <v>0</v>
      </c>
      <c r="BF150" s="118">
        <f>IF($U$150="znížená",$N$150,0)</f>
        <v>0</v>
      </c>
      <c r="BG150" s="118">
        <f>IF($U$150="zákl. prenesená",$N$150,0)</f>
        <v>0</v>
      </c>
      <c r="BH150" s="118">
        <f>IF($U$150="zníž. prenesená",$N$150,0)</f>
        <v>0</v>
      </c>
      <c r="BI150" s="118">
        <f>IF($U$150="nulová",$N$150,0)</f>
        <v>0</v>
      </c>
      <c r="BJ150" s="40" t="s">
        <v>136</v>
      </c>
      <c r="BK150" s="119">
        <f>ROUND($L$150*$K$150,3)</f>
        <v>0</v>
      </c>
      <c r="BL150" s="40" t="s">
        <v>135</v>
      </c>
      <c r="BM150" s="40" t="s">
        <v>168</v>
      </c>
    </row>
    <row r="151" spans="2:65" s="40" customFormat="1" ht="27" customHeight="1" x14ac:dyDescent="0.25">
      <c r="B151" s="130"/>
      <c r="C151" s="141" t="s">
        <v>169</v>
      </c>
      <c r="D151" s="141" t="s">
        <v>132</v>
      </c>
      <c r="E151" s="142" t="s">
        <v>170</v>
      </c>
      <c r="F151" s="199" t="s">
        <v>967</v>
      </c>
      <c r="G151" s="200"/>
      <c r="H151" s="200"/>
      <c r="I151" s="201"/>
      <c r="J151" s="112" t="s">
        <v>1</v>
      </c>
      <c r="K151" s="113">
        <v>32.500999999999998</v>
      </c>
      <c r="L151" s="160"/>
      <c r="M151" s="160"/>
      <c r="N151" s="166">
        <f>ROUND($L$151*$K$151,2)</f>
        <v>0</v>
      </c>
      <c r="O151" s="166"/>
      <c r="P151" s="166"/>
      <c r="Q151" s="166"/>
      <c r="R151" s="43"/>
      <c r="T151" s="114"/>
      <c r="U151" s="115" t="s">
        <v>64</v>
      </c>
      <c r="V151" s="116">
        <v>0.38879999999999998</v>
      </c>
      <c r="W151" s="116">
        <f>$V$151*$K$151</f>
        <v>12.636388799999999</v>
      </c>
      <c r="X151" s="116">
        <v>1.3650000000000001E-2</v>
      </c>
      <c r="Y151" s="116">
        <f>$X$151*$K$151</f>
        <v>0.44363864999999997</v>
      </c>
      <c r="Z151" s="116">
        <v>0</v>
      </c>
      <c r="AA151" s="117">
        <f>$Z$151*$K$151</f>
        <v>0</v>
      </c>
      <c r="AR151" s="40" t="s">
        <v>135</v>
      </c>
      <c r="AT151" s="40" t="s">
        <v>132</v>
      </c>
      <c r="AU151" s="40" t="s">
        <v>136</v>
      </c>
      <c r="AY151" s="40" t="s">
        <v>131</v>
      </c>
      <c r="BE151" s="118">
        <f>IF($U$151="základná",$N$151,0)</f>
        <v>0</v>
      </c>
      <c r="BF151" s="118">
        <f>IF($U$151="znížená",$N$151,0)</f>
        <v>0</v>
      </c>
      <c r="BG151" s="118">
        <f>IF($U$151="zákl. prenesená",$N$151,0)</f>
        <v>0</v>
      </c>
      <c r="BH151" s="118">
        <f>IF($U$151="zníž. prenesená",$N$151,0)</f>
        <v>0</v>
      </c>
      <c r="BI151" s="118">
        <f>IF($U$151="nulová",$N$151,0)</f>
        <v>0</v>
      </c>
      <c r="BJ151" s="40" t="s">
        <v>136</v>
      </c>
      <c r="BK151" s="119">
        <f>ROUND($L$151*$K$151,3)</f>
        <v>0</v>
      </c>
      <c r="BL151" s="40" t="s">
        <v>135</v>
      </c>
      <c r="BM151" s="40" t="s">
        <v>171</v>
      </c>
    </row>
    <row r="152" spans="2:65" s="40" customFormat="1" ht="27" customHeight="1" x14ac:dyDescent="0.25">
      <c r="B152" s="130"/>
      <c r="C152" s="141" t="s">
        <v>172</v>
      </c>
      <c r="D152" s="141" t="s">
        <v>132</v>
      </c>
      <c r="E152" s="142" t="s">
        <v>173</v>
      </c>
      <c r="F152" s="199" t="s">
        <v>968</v>
      </c>
      <c r="G152" s="200"/>
      <c r="H152" s="200"/>
      <c r="I152" s="201"/>
      <c r="J152" s="112" t="s">
        <v>1</v>
      </c>
      <c r="K152" s="113">
        <v>7.9960000000000004</v>
      </c>
      <c r="L152" s="160"/>
      <c r="M152" s="160"/>
      <c r="N152" s="166">
        <f>ROUND($L$152*$K$152,2)</f>
        <v>0</v>
      </c>
      <c r="O152" s="166"/>
      <c r="P152" s="166"/>
      <c r="Q152" s="166"/>
      <c r="R152" s="43"/>
      <c r="T152" s="114"/>
      <c r="U152" s="115" t="s">
        <v>64</v>
      </c>
      <c r="V152" s="116">
        <v>0.31785999999999998</v>
      </c>
      <c r="W152" s="116">
        <f>$V$152*$K$152</f>
        <v>2.5416085599999998</v>
      </c>
      <c r="X152" s="116">
        <v>4.1999999999999997E-3</v>
      </c>
      <c r="Y152" s="116">
        <f>$X$152*$K$152</f>
        <v>3.3583200000000001E-2</v>
      </c>
      <c r="Z152" s="116">
        <v>0</v>
      </c>
      <c r="AA152" s="117">
        <f>$Z$152*$K$152</f>
        <v>0</v>
      </c>
      <c r="AR152" s="40" t="s">
        <v>135</v>
      </c>
      <c r="AT152" s="40" t="s">
        <v>132</v>
      </c>
      <c r="AU152" s="40" t="s">
        <v>136</v>
      </c>
      <c r="AY152" s="40" t="s">
        <v>131</v>
      </c>
      <c r="BE152" s="118">
        <f>IF($U$152="základná",$N$152,0)</f>
        <v>0</v>
      </c>
      <c r="BF152" s="118">
        <f>IF($U$152="znížená",$N$152,0)</f>
        <v>0</v>
      </c>
      <c r="BG152" s="118">
        <f>IF($U$152="zákl. prenesená",$N$152,0)</f>
        <v>0</v>
      </c>
      <c r="BH152" s="118">
        <f>IF($U$152="zníž. prenesená",$N$152,0)</f>
        <v>0</v>
      </c>
      <c r="BI152" s="118">
        <f>IF($U$152="nulová",$N$152,0)</f>
        <v>0</v>
      </c>
      <c r="BJ152" s="40" t="s">
        <v>136</v>
      </c>
      <c r="BK152" s="119">
        <f>ROUND($L$152*$K$152,3)</f>
        <v>0</v>
      </c>
      <c r="BL152" s="40" t="s">
        <v>135</v>
      </c>
      <c r="BM152" s="40" t="s">
        <v>174</v>
      </c>
    </row>
    <row r="153" spans="2:65" s="40" customFormat="1" ht="39" customHeight="1" x14ac:dyDescent="0.25">
      <c r="B153" s="130"/>
      <c r="C153" s="141" t="s">
        <v>175</v>
      </c>
      <c r="D153" s="141" t="s">
        <v>132</v>
      </c>
      <c r="E153" s="142" t="s">
        <v>176</v>
      </c>
      <c r="F153" s="199" t="s">
        <v>969</v>
      </c>
      <c r="G153" s="200"/>
      <c r="H153" s="200"/>
      <c r="I153" s="201"/>
      <c r="J153" s="112" t="s">
        <v>1</v>
      </c>
      <c r="K153" s="113">
        <v>11.122</v>
      </c>
      <c r="L153" s="160"/>
      <c r="M153" s="160"/>
      <c r="N153" s="166">
        <f>ROUND($L$153*$K$153,2)</f>
        <v>0</v>
      </c>
      <c r="O153" s="166"/>
      <c r="P153" s="166"/>
      <c r="Q153" s="166"/>
      <c r="R153" s="43"/>
      <c r="T153" s="114"/>
      <c r="U153" s="115" t="s">
        <v>64</v>
      </c>
      <c r="V153" s="116">
        <v>1.3248</v>
      </c>
      <c r="W153" s="116">
        <f>$V$153*$K$153</f>
        <v>14.7344256</v>
      </c>
      <c r="X153" s="116">
        <v>1.3010000000000001E-2</v>
      </c>
      <c r="Y153" s="116">
        <f>$X$153*$K$153</f>
        <v>0.14469722000000002</v>
      </c>
      <c r="Z153" s="116">
        <v>0</v>
      </c>
      <c r="AA153" s="117">
        <f>$Z$153*$K$153</f>
        <v>0</v>
      </c>
      <c r="AR153" s="40" t="s">
        <v>135</v>
      </c>
      <c r="AT153" s="40" t="s">
        <v>132</v>
      </c>
      <c r="AU153" s="40" t="s">
        <v>136</v>
      </c>
      <c r="AY153" s="40" t="s">
        <v>131</v>
      </c>
      <c r="BE153" s="118">
        <f>IF($U$153="základná",$N$153,0)</f>
        <v>0</v>
      </c>
      <c r="BF153" s="118">
        <f>IF($U$153="znížená",$N$153,0)</f>
        <v>0</v>
      </c>
      <c r="BG153" s="118">
        <f>IF($U$153="zákl. prenesená",$N$153,0)</f>
        <v>0</v>
      </c>
      <c r="BH153" s="118">
        <f>IF($U$153="zníž. prenesená",$N$153,0)</f>
        <v>0</v>
      </c>
      <c r="BI153" s="118">
        <f>IF($U$153="nulová",$N$153,0)</f>
        <v>0</v>
      </c>
      <c r="BJ153" s="40" t="s">
        <v>136</v>
      </c>
      <c r="BK153" s="119">
        <f>ROUND($L$153*$K$153,3)</f>
        <v>0</v>
      </c>
      <c r="BL153" s="40" t="s">
        <v>135</v>
      </c>
      <c r="BM153" s="40" t="s">
        <v>177</v>
      </c>
    </row>
    <row r="154" spans="2:65" s="40" customFormat="1" ht="27" customHeight="1" x14ac:dyDescent="0.25">
      <c r="B154" s="130"/>
      <c r="C154" s="141" t="s">
        <v>178</v>
      </c>
      <c r="D154" s="141" t="s">
        <v>132</v>
      </c>
      <c r="E154" s="142" t="s">
        <v>179</v>
      </c>
      <c r="F154" s="199" t="s">
        <v>180</v>
      </c>
      <c r="G154" s="200"/>
      <c r="H154" s="200"/>
      <c r="I154" s="201"/>
      <c r="J154" s="112" t="s">
        <v>2</v>
      </c>
      <c r="K154" s="113">
        <v>5.95</v>
      </c>
      <c r="L154" s="160"/>
      <c r="M154" s="160"/>
      <c r="N154" s="166">
        <f>ROUND($L$154*$K$154,2)</f>
        <v>0</v>
      </c>
      <c r="O154" s="166"/>
      <c r="P154" s="166"/>
      <c r="Q154" s="166"/>
      <c r="R154" s="43"/>
      <c r="T154" s="114"/>
      <c r="U154" s="115" t="s">
        <v>64</v>
      </c>
      <c r="V154" s="116">
        <v>0.38106000000000001</v>
      </c>
      <c r="W154" s="116">
        <f>$V$154*$K$154</f>
        <v>2.2673070000000002</v>
      </c>
      <c r="X154" s="116">
        <v>7.9399999999999991E-3</v>
      </c>
      <c r="Y154" s="116">
        <f>$X$154*$K$154</f>
        <v>4.7242999999999993E-2</v>
      </c>
      <c r="Z154" s="116">
        <v>0</v>
      </c>
      <c r="AA154" s="117">
        <f>$Z$154*$K$154</f>
        <v>0</v>
      </c>
      <c r="AR154" s="40" t="s">
        <v>135</v>
      </c>
      <c r="AT154" s="40" t="s">
        <v>132</v>
      </c>
      <c r="AU154" s="40" t="s">
        <v>136</v>
      </c>
      <c r="AY154" s="40" t="s">
        <v>131</v>
      </c>
      <c r="BE154" s="118">
        <f>IF($U$154="základná",$N$154,0)</f>
        <v>0</v>
      </c>
      <c r="BF154" s="118">
        <f>IF($U$154="znížená",$N$154,0)</f>
        <v>0</v>
      </c>
      <c r="BG154" s="118">
        <f>IF($U$154="zákl. prenesená",$N$154,0)</f>
        <v>0</v>
      </c>
      <c r="BH154" s="118">
        <f>IF($U$154="zníž. prenesená",$N$154,0)</f>
        <v>0</v>
      </c>
      <c r="BI154" s="118">
        <f>IF($U$154="nulová",$N$154,0)</f>
        <v>0</v>
      </c>
      <c r="BJ154" s="40" t="s">
        <v>136</v>
      </c>
      <c r="BK154" s="119">
        <f>ROUND($L$154*$K$154,3)</f>
        <v>0</v>
      </c>
      <c r="BL154" s="40" t="s">
        <v>135</v>
      </c>
      <c r="BM154" s="40" t="s">
        <v>181</v>
      </c>
    </row>
    <row r="155" spans="2:65" s="40" customFormat="1" ht="39" customHeight="1" x14ac:dyDescent="0.25">
      <c r="B155" s="130"/>
      <c r="C155" s="145" t="s">
        <v>182</v>
      </c>
      <c r="D155" s="145" t="s">
        <v>183</v>
      </c>
      <c r="E155" s="146" t="s">
        <v>184</v>
      </c>
      <c r="F155" s="196" t="s">
        <v>185</v>
      </c>
      <c r="G155" s="197"/>
      <c r="H155" s="197"/>
      <c r="I155" s="198"/>
      <c r="J155" s="122" t="s">
        <v>2</v>
      </c>
      <c r="K155" s="123">
        <v>3.3279999999999998</v>
      </c>
      <c r="L155" s="162"/>
      <c r="M155" s="162"/>
      <c r="N155" s="164">
        <f>ROUND($L$155*$K$155,2)</f>
        <v>0</v>
      </c>
      <c r="O155" s="164"/>
      <c r="P155" s="164"/>
      <c r="Q155" s="164"/>
      <c r="R155" s="43"/>
      <c r="T155" s="114"/>
      <c r="U155" s="115" t="s">
        <v>64</v>
      </c>
      <c r="V155" s="116">
        <v>0</v>
      </c>
      <c r="W155" s="116">
        <f>$V$155*$K$155</f>
        <v>0</v>
      </c>
      <c r="X155" s="116">
        <v>1.3500000000000001E-3</v>
      </c>
      <c r="Y155" s="116">
        <f>$X$155*$K$155</f>
        <v>4.4927999999999999E-3</v>
      </c>
      <c r="Z155" s="116">
        <v>0</v>
      </c>
      <c r="AA155" s="117">
        <f>$Z$155*$K$155</f>
        <v>0</v>
      </c>
      <c r="AR155" s="40" t="s">
        <v>158</v>
      </c>
      <c r="AT155" s="40" t="s">
        <v>183</v>
      </c>
      <c r="AU155" s="40" t="s">
        <v>136</v>
      </c>
      <c r="AY155" s="40" t="s">
        <v>131</v>
      </c>
      <c r="BE155" s="118">
        <f>IF($U$155="základná",$N$155,0)</f>
        <v>0</v>
      </c>
      <c r="BF155" s="118">
        <f>IF($U$155="znížená",$N$155,0)</f>
        <v>0</v>
      </c>
      <c r="BG155" s="118">
        <f>IF($U$155="zákl. prenesená",$N$155,0)</f>
        <v>0</v>
      </c>
      <c r="BH155" s="118">
        <f>IF($U$155="zníž. prenesená",$N$155,0)</f>
        <v>0</v>
      </c>
      <c r="BI155" s="118">
        <f>IF($U$155="nulová",$N$155,0)</f>
        <v>0</v>
      </c>
      <c r="BJ155" s="40" t="s">
        <v>136</v>
      </c>
      <c r="BK155" s="119">
        <f>ROUND($L$155*$K$155,3)</f>
        <v>0</v>
      </c>
      <c r="BL155" s="40" t="s">
        <v>135</v>
      </c>
      <c r="BM155" s="40" t="s">
        <v>186</v>
      </c>
    </row>
    <row r="156" spans="2:65" s="40" customFormat="1" ht="39" customHeight="1" x14ac:dyDescent="0.25">
      <c r="B156" s="130"/>
      <c r="C156" s="145" t="s">
        <v>187</v>
      </c>
      <c r="D156" s="145" t="s">
        <v>183</v>
      </c>
      <c r="E156" s="146" t="s">
        <v>188</v>
      </c>
      <c r="F156" s="196" t="s">
        <v>189</v>
      </c>
      <c r="G156" s="197"/>
      <c r="H156" s="197"/>
      <c r="I156" s="198"/>
      <c r="J156" s="122" t="s">
        <v>2</v>
      </c>
      <c r="K156" s="123">
        <v>2.2770000000000001</v>
      </c>
      <c r="L156" s="162"/>
      <c r="M156" s="162"/>
      <c r="N156" s="164">
        <f>ROUND($L$156*$K$156,2)</f>
        <v>0</v>
      </c>
      <c r="O156" s="164"/>
      <c r="P156" s="164"/>
      <c r="Q156" s="164"/>
      <c r="R156" s="43"/>
      <c r="T156" s="114"/>
      <c r="U156" s="115" t="s">
        <v>64</v>
      </c>
      <c r="V156" s="116">
        <v>0</v>
      </c>
      <c r="W156" s="116">
        <f>$V$156*$K$156</f>
        <v>0</v>
      </c>
      <c r="X156" s="116">
        <v>9.7999999999999997E-4</v>
      </c>
      <c r="Y156" s="116">
        <f>$X$156*$K$156</f>
        <v>2.2314600000000002E-3</v>
      </c>
      <c r="Z156" s="116">
        <v>0</v>
      </c>
      <c r="AA156" s="117">
        <f>$Z$156*$K$156</f>
        <v>0</v>
      </c>
      <c r="AR156" s="40" t="s">
        <v>158</v>
      </c>
      <c r="AT156" s="40" t="s">
        <v>183</v>
      </c>
      <c r="AU156" s="40" t="s">
        <v>136</v>
      </c>
      <c r="AY156" s="40" t="s">
        <v>131</v>
      </c>
      <c r="BE156" s="118">
        <f>IF($U$156="základná",$N$156,0)</f>
        <v>0</v>
      </c>
      <c r="BF156" s="118">
        <f>IF($U$156="znížená",$N$156,0)</f>
        <v>0</v>
      </c>
      <c r="BG156" s="118">
        <f>IF($U$156="zákl. prenesená",$N$156,0)</f>
        <v>0</v>
      </c>
      <c r="BH156" s="118">
        <f>IF($U$156="zníž. prenesená",$N$156,0)</f>
        <v>0</v>
      </c>
      <c r="BI156" s="118">
        <f>IF($U$156="nulová",$N$156,0)</f>
        <v>0</v>
      </c>
      <c r="BJ156" s="40" t="s">
        <v>136</v>
      </c>
      <c r="BK156" s="119">
        <f>ROUND($L$156*$K$156,3)</f>
        <v>0</v>
      </c>
      <c r="BL156" s="40" t="s">
        <v>135</v>
      </c>
      <c r="BM156" s="40" t="s">
        <v>190</v>
      </c>
    </row>
    <row r="157" spans="2:65" s="40" customFormat="1" ht="27" customHeight="1" x14ac:dyDescent="0.25">
      <c r="B157" s="130"/>
      <c r="C157" s="145" t="s">
        <v>191</v>
      </c>
      <c r="D157" s="145" t="s">
        <v>183</v>
      </c>
      <c r="E157" s="146" t="s">
        <v>192</v>
      </c>
      <c r="F157" s="196" t="s">
        <v>193</v>
      </c>
      <c r="G157" s="197"/>
      <c r="H157" s="197"/>
      <c r="I157" s="198"/>
      <c r="J157" s="122" t="s">
        <v>5</v>
      </c>
      <c r="K157" s="123">
        <v>0</v>
      </c>
      <c r="L157" s="162"/>
      <c r="M157" s="162"/>
      <c r="N157" s="164">
        <f>ROUND($L$157*$K$157,2)</f>
        <v>0</v>
      </c>
      <c r="O157" s="164"/>
      <c r="P157" s="164"/>
      <c r="Q157" s="164"/>
      <c r="R157" s="43"/>
      <c r="T157" s="114"/>
      <c r="U157" s="115" t="s">
        <v>64</v>
      </c>
      <c r="V157" s="116">
        <v>0</v>
      </c>
      <c r="W157" s="116">
        <f>$V$157*$K$157</f>
        <v>0</v>
      </c>
      <c r="X157" s="116">
        <v>1E-4</v>
      </c>
      <c r="Y157" s="116">
        <f>$X$157*$K$157</f>
        <v>0</v>
      </c>
      <c r="Z157" s="116">
        <v>0</v>
      </c>
      <c r="AA157" s="117">
        <f>$Z$157*$K$157</f>
        <v>0</v>
      </c>
      <c r="AR157" s="40" t="s">
        <v>158</v>
      </c>
      <c r="AT157" s="40" t="s">
        <v>183</v>
      </c>
      <c r="AU157" s="40" t="s">
        <v>136</v>
      </c>
      <c r="AY157" s="40" t="s">
        <v>131</v>
      </c>
      <c r="BE157" s="118">
        <f>IF($U$157="základná",$N$157,0)</f>
        <v>0</v>
      </c>
      <c r="BF157" s="118">
        <f>IF($U$157="znížená",$N$157,0)</f>
        <v>0</v>
      </c>
      <c r="BG157" s="118">
        <f>IF($U$157="zákl. prenesená",$N$157,0)</f>
        <v>0</v>
      </c>
      <c r="BH157" s="118">
        <f>IF($U$157="zníž. prenesená",$N$157,0)</f>
        <v>0</v>
      </c>
      <c r="BI157" s="118">
        <f>IF($U$157="nulová",$N$157,0)</f>
        <v>0</v>
      </c>
      <c r="BJ157" s="40" t="s">
        <v>136</v>
      </c>
      <c r="BK157" s="119">
        <f>ROUND($L$157*$K$157,3)</f>
        <v>0</v>
      </c>
      <c r="BL157" s="40" t="s">
        <v>135</v>
      </c>
      <c r="BM157" s="40" t="s">
        <v>194</v>
      </c>
    </row>
    <row r="158" spans="2:65" s="101" customFormat="1" ht="30.75" customHeight="1" x14ac:dyDescent="0.3">
      <c r="B158" s="140"/>
      <c r="C158" s="149"/>
      <c r="D158" s="150" t="s">
        <v>87</v>
      </c>
      <c r="E158" s="150"/>
      <c r="F158" s="150"/>
      <c r="G158" s="150"/>
      <c r="H158" s="150"/>
      <c r="I158" s="150"/>
      <c r="J158" s="109"/>
      <c r="K158" s="109"/>
      <c r="L158" s="109"/>
      <c r="M158" s="109"/>
      <c r="N158" s="168">
        <f>$BK$158</f>
        <v>0</v>
      </c>
      <c r="O158" s="168"/>
      <c r="P158" s="168"/>
      <c r="Q158" s="168"/>
      <c r="R158" s="103"/>
      <c r="T158" s="104"/>
      <c r="W158" s="105">
        <f>SUM($W$159:$W$173)</f>
        <v>138.42927925999999</v>
      </c>
      <c r="Y158" s="105">
        <f>SUM($Y$159:$Y$173)</f>
        <v>0.25736170999999997</v>
      </c>
      <c r="AA158" s="106">
        <f>SUM($AA$159:$AA$173)</f>
        <v>10.667425</v>
      </c>
      <c r="AR158" s="107" t="s">
        <v>130</v>
      </c>
      <c r="AT158" s="107" t="s">
        <v>129</v>
      </c>
      <c r="AU158" s="107" t="s">
        <v>130</v>
      </c>
      <c r="AY158" s="107" t="s">
        <v>131</v>
      </c>
      <c r="BK158" s="108">
        <f>SUM($BK$159:$BK$173)</f>
        <v>0</v>
      </c>
    </row>
    <row r="159" spans="2:65" s="40" customFormat="1" ht="27" customHeight="1" x14ac:dyDescent="0.25">
      <c r="B159" s="130"/>
      <c r="C159" s="141" t="s">
        <v>195</v>
      </c>
      <c r="D159" s="141" t="s">
        <v>132</v>
      </c>
      <c r="E159" s="142" t="s">
        <v>196</v>
      </c>
      <c r="F159" s="199" t="s">
        <v>197</v>
      </c>
      <c r="G159" s="200"/>
      <c r="H159" s="200"/>
      <c r="I159" s="201"/>
      <c r="J159" s="112" t="s">
        <v>1</v>
      </c>
      <c r="K159" s="113">
        <v>74.78</v>
      </c>
      <c r="L159" s="160"/>
      <c r="M159" s="160"/>
      <c r="N159" s="166">
        <f>ROUND($L$159*$K$159,2)</f>
        <v>0</v>
      </c>
      <c r="O159" s="166"/>
      <c r="P159" s="166"/>
      <c r="Q159" s="166"/>
      <c r="R159" s="43"/>
      <c r="T159" s="114"/>
      <c r="U159" s="115" t="s">
        <v>64</v>
      </c>
      <c r="V159" s="116">
        <v>0.13827999999999999</v>
      </c>
      <c r="W159" s="116">
        <f>$V$159*$K$159</f>
        <v>10.340578399999998</v>
      </c>
      <c r="X159" s="116">
        <v>1.92E-3</v>
      </c>
      <c r="Y159" s="116">
        <f>$X$159*$K$159</f>
        <v>0.1435776</v>
      </c>
      <c r="Z159" s="116">
        <v>0</v>
      </c>
      <c r="AA159" s="117">
        <f>$Z$159*$K$159</f>
        <v>0</v>
      </c>
      <c r="AR159" s="40" t="s">
        <v>135</v>
      </c>
      <c r="AT159" s="40" t="s">
        <v>132</v>
      </c>
      <c r="AU159" s="40" t="s">
        <v>136</v>
      </c>
      <c r="AY159" s="40" t="s">
        <v>131</v>
      </c>
      <c r="BE159" s="118">
        <f>IF($U$159="základná",$N$159,0)</f>
        <v>0</v>
      </c>
      <c r="BF159" s="118">
        <f>IF($U$159="znížená",$N$159,0)</f>
        <v>0</v>
      </c>
      <c r="BG159" s="118">
        <f>IF($U$159="zákl. prenesená",$N$159,0)</f>
        <v>0</v>
      </c>
      <c r="BH159" s="118">
        <f>IF($U$159="zníž. prenesená",$N$159,0)</f>
        <v>0</v>
      </c>
      <c r="BI159" s="118">
        <f>IF($U$159="nulová",$N$159,0)</f>
        <v>0</v>
      </c>
      <c r="BJ159" s="40" t="s">
        <v>136</v>
      </c>
      <c r="BK159" s="119">
        <f>ROUND($L$159*$K$159,3)</f>
        <v>0</v>
      </c>
      <c r="BL159" s="40" t="s">
        <v>135</v>
      </c>
      <c r="BM159" s="40" t="s">
        <v>198</v>
      </c>
    </row>
    <row r="160" spans="2:65" s="40" customFormat="1" ht="39" customHeight="1" x14ac:dyDescent="0.25">
      <c r="B160" s="130"/>
      <c r="C160" s="141" t="s">
        <v>199</v>
      </c>
      <c r="D160" s="141" t="s">
        <v>132</v>
      </c>
      <c r="E160" s="142" t="s">
        <v>200</v>
      </c>
      <c r="F160" s="199" t="s">
        <v>201</v>
      </c>
      <c r="G160" s="200"/>
      <c r="H160" s="200"/>
      <c r="I160" s="201"/>
      <c r="J160" s="112" t="s">
        <v>1</v>
      </c>
      <c r="K160" s="113">
        <v>15.39</v>
      </c>
      <c r="L160" s="160"/>
      <c r="M160" s="160"/>
      <c r="N160" s="166">
        <f>ROUND($L$160*$K$160,2)</f>
        <v>0</v>
      </c>
      <c r="O160" s="166"/>
      <c r="P160" s="166"/>
      <c r="Q160" s="166"/>
      <c r="R160" s="43"/>
      <c r="T160" s="114"/>
      <c r="U160" s="115" t="s">
        <v>64</v>
      </c>
      <c r="V160" s="116">
        <v>0.26400000000000001</v>
      </c>
      <c r="W160" s="116">
        <f>$V$160*$K$160</f>
        <v>4.0629600000000003</v>
      </c>
      <c r="X160" s="116">
        <v>6.3699999999999998E-3</v>
      </c>
      <c r="Y160" s="116">
        <f>$X$160*$K$160</f>
        <v>9.8034300000000005E-2</v>
      </c>
      <c r="Z160" s="116">
        <v>0</v>
      </c>
      <c r="AA160" s="117">
        <f>$Z$160*$K$160</f>
        <v>0</v>
      </c>
      <c r="AR160" s="40" t="s">
        <v>135</v>
      </c>
      <c r="AT160" s="40" t="s">
        <v>132</v>
      </c>
      <c r="AU160" s="40" t="s">
        <v>136</v>
      </c>
      <c r="AY160" s="40" t="s">
        <v>131</v>
      </c>
      <c r="BE160" s="118">
        <f>IF($U$160="základná",$N$160,0)</f>
        <v>0</v>
      </c>
      <c r="BF160" s="118">
        <f>IF($U$160="znížená",$N$160,0)</f>
        <v>0</v>
      </c>
      <c r="BG160" s="118">
        <f>IF($U$160="zákl. prenesená",$N$160,0)</f>
        <v>0</v>
      </c>
      <c r="BH160" s="118">
        <f>IF($U$160="zníž. prenesená",$N$160,0)</f>
        <v>0</v>
      </c>
      <c r="BI160" s="118">
        <f>IF($U$160="nulová",$N$160,0)</f>
        <v>0</v>
      </c>
      <c r="BJ160" s="40" t="s">
        <v>136</v>
      </c>
      <c r="BK160" s="119">
        <f>ROUND($L$160*$K$160,3)</f>
        <v>0</v>
      </c>
      <c r="BL160" s="40" t="s">
        <v>135</v>
      </c>
      <c r="BM160" s="40" t="s">
        <v>202</v>
      </c>
    </row>
    <row r="161" spans="2:65" s="40" customFormat="1" ht="15.75" customHeight="1" x14ac:dyDescent="0.25">
      <c r="B161" s="130"/>
      <c r="C161" s="141" t="s">
        <v>203</v>
      </c>
      <c r="D161" s="141" t="s">
        <v>132</v>
      </c>
      <c r="E161" s="142" t="s">
        <v>204</v>
      </c>
      <c r="F161" s="199" t="s">
        <v>205</v>
      </c>
      <c r="G161" s="200"/>
      <c r="H161" s="200"/>
      <c r="I161" s="201"/>
      <c r="J161" s="112" t="s">
        <v>1</v>
      </c>
      <c r="K161" s="113">
        <v>90.17</v>
      </c>
      <c r="L161" s="160"/>
      <c r="M161" s="160"/>
      <c r="N161" s="166">
        <f>ROUND($L$161*$K$161,2)</f>
        <v>0</v>
      </c>
      <c r="O161" s="166"/>
      <c r="P161" s="166"/>
      <c r="Q161" s="166"/>
      <c r="R161" s="43"/>
      <c r="T161" s="114"/>
      <c r="U161" s="115" t="s">
        <v>64</v>
      </c>
      <c r="V161" s="116">
        <v>0.32401000000000002</v>
      </c>
      <c r="W161" s="116">
        <f>$V$161*$K$161</f>
        <v>29.215981700000004</v>
      </c>
      <c r="X161" s="116">
        <v>5.0000000000000002E-5</v>
      </c>
      <c r="Y161" s="116">
        <f>$X$161*$K$161</f>
        <v>4.5085000000000004E-3</v>
      </c>
      <c r="Z161" s="116">
        <v>0</v>
      </c>
      <c r="AA161" s="117">
        <f>$Z$161*$K$161</f>
        <v>0</v>
      </c>
      <c r="AR161" s="40" t="s">
        <v>135</v>
      </c>
      <c r="AT161" s="40" t="s">
        <v>132</v>
      </c>
      <c r="AU161" s="40" t="s">
        <v>136</v>
      </c>
      <c r="AY161" s="40" t="s">
        <v>131</v>
      </c>
      <c r="BE161" s="118">
        <f>IF($U$161="základná",$N$161,0)</f>
        <v>0</v>
      </c>
      <c r="BF161" s="118">
        <f>IF($U$161="znížená",$N$161,0)</f>
        <v>0</v>
      </c>
      <c r="BG161" s="118">
        <f>IF($U$161="zákl. prenesená",$N$161,0)</f>
        <v>0</v>
      </c>
      <c r="BH161" s="118">
        <f>IF($U$161="zníž. prenesená",$N$161,0)</f>
        <v>0</v>
      </c>
      <c r="BI161" s="118">
        <f>IF($U$161="nulová",$N$161,0)</f>
        <v>0</v>
      </c>
      <c r="BJ161" s="40" t="s">
        <v>136</v>
      </c>
      <c r="BK161" s="119">
        <f>ROUND($L$161*$K$161,3)</f>
        <v>0</v>
      </c>
      <c r="BL161" s="40" t="s">
        <v>135</v>
      </c>
      <c r="BM161" s="40" t="s">
        <v>206</v>
      </c>
    </row>
    <row r="162" spans="2:65" s="40" customFormat="1" ht="27" customHeight="1" x14ac:dyDescent="0.25">
      <c r="B162" s="130"/>
      <c r="C162" s="141" t="s">
        <v>207</v>
      </c>
      <c r="D162" s="141" t="s">
        <v>132</v>
      </c>
      <c r="E162" s="142" t="s">
        <v>208</v>
      </c>
      <c r="F162" s="199" t="s">
        <v>970</v>
      </c>
      <c r="G162" s="200"/>
      <c r="H162" s="200"/>
      <c r="I162" s="201"/>
      <c r="J162" s="112" t="s">
        <v>2</v>
      </c>
      <c r="K162" s="113">
        <v>94.608000000000004</v>
      </c>
      <c r="L162" s="160"/>
      <c r="M162" s="160"/>
      <c r="N162" s="166">
        <f>ROUND($L$162*$K$162,2)</f>
        <v>0</v>
      </c>
      <c r="O162" s="166"/>
      <c r="P162" s="166"/>
      <c r="Q162" s="166"/>
      <c r="R162" s="43"/>
      <c r="T162" s="114"/>
      <c r="U162" s="115" t="s">
        <v>64</v>
      </c>
      <c r="V162" s="116">
        <v>9.4E-2</v>
      </c>
      <c r="W162" s="116">
        <f>$V$162*$K$162</f>
        <v>8.8931520000000006</v>
      </c>
      <c r="X162" s="116">
        <v>6.9999999999999994E-5</v>
      </c>
      <c r="Y162" s="116">
        <f>$X$162*$K$162</f>
        <v>6.6225599999999996E-3</v>
      </c>
      <c r="Z162" s="116">
        <v>0</v>
      </c>
      <c r="AA162" s="117">
        <f>$Z$162*$K$162</f>
        <v>0</v>
      </c>
      <c r="AR162" s="40" t="s">
        <v>135</v>
      </c>
      <c r="AT162" s="40" t="s">
        <v>132</v>
      </c>
      <c r="AU162" s="40" t="s">
        <v>136</v>
      </c>
      <c r="AY162" s="40" t="s">
        <v>131</v>
      </c>
      <c r="BE162" s="118">
        <f>IF($U$162="základná",$N$162,0)</f>
        <v>0</v>
      </c>
      <c r="BF162" s="118">
        <f>IF($U$162="znížená",$N$162,0)</f>
        <v>0</v>
      </c>
      <c r="BG162" s="118">
        <f>IF($U$162="zákl. prenesená",$N$162,0)</f>
        <v>0</v>
      </c>
      <c r="BH162" s="118">
        <f>IF($U$162="zníž. prenesená",$N$162,0)</f>
        <v>0</v>
      </c>
      <c r="BI162" s="118">
        <f>IF($U$162="nulová",$N$162,0)</f>
        <v>0</v>
      </c>
      <c r="BJ162" s="40" t="s">
        <v>136</v>
      </c>
      <c r="BK162" s="119">
        <f>ROUND($L$162*$K$162,3)</f>
        <v>0</v>
      </c>
      <c r="BL162" s="40" t="s">
        <v>135</v>
      </c>
      <c r="BM162" s="40" t="s">
        <v>209</v>
      </c>
    </row>
    <row r="163" spans="2:65" s="40" customFormat="1" ht="27" customHeight="1" x14ac:dyDescent="0.25">
      <c r="B163" s="130"/>
      <c r="C163" s="141" t="s">
        <v>210</v>
      </c>
      <c r="D163" s="141" t="s">
        <v>132</v>
      </c>
      <c r="E163" s="142" t="s">
        <v>211</v>
      </c>
      <c r="F163" s="199" t="s">
        <v>971</v>
      </c>
      <c r="G163" s="200"/>
      <c r="H163" s="200"/>
      <c r="I163" s="201"/>
      <c r="J163" s="112" t="s">
        <v>2</v>
      </c>
      <c r="K163" s="113">
        <v>57.881999999999998</v>
      </c>
      <c r="L163" s="160"/>
      <c r="M163" s="160"/>
      <c r="N163" s="166">
        <f>ROUND($L$163*$K$163,2)</f>
        <v>0</v>
      </c>
      <c r="O163" s="166"/>
      <c r="P163" s="166"/>
      <c r="Q163" s="166"/>
      <c r="R163" s="43"/>
      <c r="T163" s="114"/>
      <c r="U163" s="115" t="s">
        <v>64</v>
      </c>
      <c r="V163" s="116">
        <v>9.4E-2</v>
      </c>
      <c r="W163" s="116">
        <f>$V$163*$K$163</f>
        <v>5.4409079999999994</v>
      </c>
      <c r="X163" s="116">
        <v>5.0000000000000002E-5</v>
      </c>
      <c r="Y163" s="116">
        <f>$X$163*$K$163</f>
        <v>2.8941000000000001E-3</v>
      </c>
      <c r="Z163" s="116">
        <v>0</v>
      </c>
      <c r="AA163" s="117">
        <f>$Z$163*$K$163</f>
        <v>0</v>
      </c>
      <c r="AR163" s="40" t="s">
        <v>135</v>
      </c>
      <c r="AT163" s="40" t="s">
        <v>132</v>
      </c>
      <c r="AU163" s="40" t="s">
        <v>136</v>
      </c>
      <c r="AY163" s="40" t="s">
        <v>131</v>
      </c>
      <c r="BE163" s="118">
        <f>IF($U$163="základná",$N$163,0)</f>
        <v>0</v>
      </c>
      <c r="BF163" s="118">
        <f>IF($U$163="znížená",$N$163,0)</f>
        <v>0</v>
      </c>
      <c r="BG163" s="118">
        <f>IF($U$163="zákl. prenesená",$N$163,0)</f>
        <v>0</v>
      </c>
      <c r="BH163" s="118">
        <f>IF($U$163="zníž. prenesená",$N$163,0)</f>
        <v>0</v>
      </c>
      <c r="BI163" s="118">
        <f>IF($U$163="nulová",$N$163,0)</f>
        <v>0</v>
      </c>
      <c r="BJ163" s="40" t="s">
        <v>136</v>
      </c>
      <c r="BK163" s="119">
        <f>ROUND($L$163*$K$163,3)</f>
        <v>0</v>
      </c>
      <c r="BL163" s="40" t="s">
        <v>135</v>
      </c>
      <c r="BM163" s="40" t="s">
        <v>212</v>
      </c>
    </row>
    <row r="164" spans="2:65" s="40" customFormat="1" ht="27" customHeight="1" x14ac:dyDescent="0.25">
      <c r="B164" s="130"/>
      <c r="C164" s="141" t="s">
        <v>213</v>
      </c>
      <c r="D164" s="141" t="s">
        <v>132</v>
      </c>
      <c r="E164" s="142" t="s">
        <v>214</v>
      </c>
      <c r="F164" s="199" t="s">
        <v>215</v>
      </c>
      <c r="G164" s="200"/>
      <c r="H164" s="200"/>
      <c r="I164" s="201"/>
      <c r="J164" s="112" t="s">
        <v>6</v>
      </c>
      <c r="K164" s="113">
        <v>3.2789999999999999</v>
      </c>
      <c r="L164" s="160"/>
      <c r="M164" s="160"/>
      <c r="N164" s="166">
        <f>ROUND($L$164*$K$164,2)</f>
        <v>0</v>
      </c>
      <c r="O164" s="166"/>
      <c r="P164" s="166"/>
      <c r="Q164" s="166"/>
      <c r="R164" s="43"/>
      <c r="T164" s="114"/>
      <c r="U164" s="115" t="s">
        <v>64</v>
      </c>
      <c r="V164" s="116">
        <v>5.7830000000000004</v>
      </c>
      <c r="W164" s="116">
        <f>$V$164*$K$164</f>
        <v>18.962457000000001</v>
      </c>
      <c r="X164" s="116">
        <v>0</v>
      </c>
      <c r="Y164" s="116">
        <f>$X$164*$K$164</f>
        <v>0</v>
      </c>
      <c r="Z164" s="116">
        <v>2.4</v>
      </c>
      <c r="AA164" s="117">
        <f>$Z$164*$K$164</f>
        <v>7.8695999999999993</v>
      </c>
      <c r="AR164" s="40" t="s">
        <v>135</v>
      </c>
      <c r="AT164" s="40" t="s">
        <v>132</v>
      </c>
      <c r="AU164" s="40" t="s">
        <v>136</v>
      </c>
      <c r="AY164" s="40" t="s">
        <v>131</v>
      </c>
      <c r="BE164" s="118">
        <f>IF($U$164="základná",$N$164,0)</f>
        <v>0</v>
      </c>
      <c r="BF164" s="118">
        <f>IF($U$164="znížená",$N$164,0)</f>
        <v>0</v>
      </c>
      <c r="BG164" s="118">
        <f>IF($U$164="zákl. prenesená",$N$164,0)</f>
        <v>0</v>
      </c>
      <c r="BH164" s="118">
        <f>IF($U$164="zníž. prenesená",$N$164,0)</f>
        <v>0</v>
      </c>
      <c r="BI164" s="118">
        <f>IF($U$164="nulová",$N$164,0)</f>
        <v>0</v>
      </c>
      <c r="BJ164" s="40" t="s">
        <v>136</v>
      </c>
      <c r="BK164" s="119">
        <f>ROUND($L$164*$K$164,3)</f>
        <v>0</v>
      </c>
      <c r="BL164" s="40" t="s">
        <v>135</v>
      </c>
      <c r="BM164" s="40" t="s">
        <v>216</v>
      </c>
    </row>
    <row r="165" spans="2:65" s="40" customFormat="1" ht="39" customHeight="1" x14ac:dyDescent="0.25">
      <c r="B165" s="130"/>
      <c r="C165" s="141" t="s">
        <v>217</v>
      </c>
      <c r="D165" s="141" t="s">
        <v>132</v>
      </c>
      <c r="E165" s="142" t="s">
        <v>218</v>
      </c>
      <c r="F165" s="199" t="s">
        <v>219</v>
      </c>
      <c r="G165" s="200"/>
      <c r="H165" s="200"/>
      <c r="I165" s="201"/>
      <c r="J165" s="112" t="s">
        <v>6</v>
      </c>
      <c r="K165" s="113">
        <v>1.7069999999999999</v>
      </c>
      <c r="L165" s="160"/>
      <c r="M165" s="160"/>
      <c r="N165" s="166">
        <f>ROUND($L$165*$K$165,2)</f>
        <v>0</v>
      </c>
      <c r="O165" s="166"/>
      <c r="P165" s="166"/>
      <c r="Q165" s="166"/>
      <c r="R165" s="43"/>
      <c r="T165" s="114"/>
      <c r="U165" s="115" t="s">
        <v>64</v>
      </c>
      <c r="V165" s="116">
        <v>3.9499300000000002</v>
      </c>
      <c r="W165" s="116">
        <f>$V$165*$K$165</f>
        <v>6.7425305099999999</v>
      </c>
      <c r="X165" s="116">
        <v>0</v>
      </c>
      <c r="Y165" s="116">
        <f>$X$165*$K$165</f>
        <v>0</v>
      </c>
      <c r="Z165" s="116">
        <v>1.6</v>
      </c>
      <c r="AA165" s="117">
        <f>$Z$165*$K$165</f>
        <v>2.7311999999999999</v>
      </c>
      <c r="AR165" s="40" t="s">
        <v>135</v>
      </c>
      <c r="AT165" s="40" t="s">
        <v>132</v>
      </c>
      <c r="AU165" s="40" t="s">
        <v>136</v>
      </c>
      <c r="AY165" s="40" t="s">
        <v>131</v>
      </c>
      <c r="BE165" s="118">
        <f>IF($U$165="základná",$N$165,0)</f>
        <v>0</v>
      </c>
      <c r="BF165" s="118">
        <f>IF($U$165="znížená",$N$165,0)</f>
        <v>0</v>
      </c>
      <c r="BG165" s="118">
        <f>IF($U$165="zákl. prenesená",$N$165,0)</f>
        <v>0</v>
      </c>
      <c r="BH165" s="118">
        <f>IF($U$165="zníž. prenesená",$N$165,0)</f>
        <v>0</v>
      </c>
      <c r="BI165" s="118">
        <f>IF($U$165="nulová",$N$165,0)</f>
        <v>0</v>
      </c>
      <c r="BJ165" s="40" t="s">
        <v>136</v>
      </c>
      <c r="BK165" s="119">
        <f>ROUND($L$165*$K$165,3)</f>
        <v>0</v>
      </c>
      <c r="BL165" s="40" t="s">
        <v>135</v>
      </c>
      <c r="BM165" s="40" t="s">
        <v>220</v>
      </c>
    </row>
    <row r="166" spans="2:65" s="40" customFormat="1" ht="39" customHeight="1" x14ac:dyDescent="0.25">
      <c r="B166" s="130"/>
      <c r="C166" s="141" t="s">
        <v>221</v>
      </c>
      <c r="D166" s="141" t="s">
        <v>132</v>
      </c>
      <c r="E166" s="142" t="s">
        <v>222</v>
      </c>
      <c r="F166" s="199" t="s">
        <v>223</v>
      </c>
      <c r="G166" s="200"/>
      <c r="H166" s="200"/>
      <c r="I166" s="201"/>
      <c r="J166" s="112" t="s">
        <v>224</v>
      </c>
      <c r="K166" s="113">
        <v>42</v>
      </c>
      <c r="L166" s="160"/>
      <c r="M166" s="160"/>
      <c r="N166" s="166">
        <f>ROUND($L$166*$K$166,2)</f>
        <v>0</v>
      </c>
      <c r="O166" s="166"/>
      <c r="P166" s="166"/>
      <c r="Q166" s="166"/>
      <c r="R166" s="43"/>
      <c r="T166" s="114"/>
      <c r="U166" s="115" t="s">
        <v>64</v>
      </c>
      <c r="V166" s="116">
        <v>0.15812000000000001</v>
      </c>
      <c r="W166" s="116">
        <f>$V$166*$K$166</f>
        <v>6.6410400000000003</v>
      </c>
      <c r="X166" s="116">
        <v>3.0000000000000001E-5</v>
      </c>
      <c r="Y166" s="116">
        <f>$X$166*$K$166</f>
        <v>1.2600000000000001E-3</v>
      </c>
      <c r="Z166" s="116">
        <v>4.8000000000000001E-4</v>
      </c>
      <c r="AA166" s="117">
        <f>$Z$166*$K$166</f>
        <v>2.0160000000000001E-2</v>
      </c>
      <c r="AR166" s="40" t="s">
        <v>135</v>
      </c>
      <c r="AT166" s="40" t="s">
        <v>132</v>
      </c>
      <c r="AU166" s="40" t="s">
        <v>136</v>
      </c>
      <c r="AY166" s="40" t="s">
        <v>131</v>
      </c>
      <c r="BE166" s="118">
        <f>IF($U$166="základná",$N$166,0)</f>
        <v>0</v>
      </c>
      <c r="BF166" s="118">
        <f>IF($U$166="znížená",$N$166,0)</f>
        <v>0</v>
      </c>
      <c r="BG166" s="118">
        <f>IF($U$166="zákl. prenesená",$N$166,0)</f>
        <v>0</v>
      </c>
      <c r="BH166" s="118">
        <f>IF($U$166="zníž. prenesená",$N$166,0)</f>
        <v>0</v>
      </c>
      <c r="BI166" s="118">
        <f>IF($U$166="nulová",$N$166,0)</f>
        <v>0</v>
      </c>
      <c r="BJ166" s="40" t="s">
        <v>136</v>
      </c>
      <c r="BK166" s="119">
        <f>ROUND($L$166*$K$166,3)</f>
        <v>0</v>
      </c>
      <c r="BL166" s="40" t="s">
        <v>135</v>
      </c>
      <c r="BM166" s="40" t="s">
        <v>225</v>
      </c>
    </row>
    <row r="167" spans="2:65" s="40" customFormat="1" ht="27" customHeight="1" x14ac:dyDescent="0.25">
      <c r="B167" s="130"/>
      <c r="C167" s="141" t="s">
        <v>226</v>
      </c>
      <c r="D167" s="141" t="s">
        <v>132</v>
      </c>
      <c r="E167" s="142" t="s">
        <v>227</v>
      </c>
      <c r="F167" s="199" t="s">
        <v>228</v>
      </c>
      <c r="G167" s="200"/>
      <c r="H167" s="200"/>
      <c r="I167" s="201"/>
      <c r="J167" s="112" t="s">
        <v>2</v>
      </c>
      <c r="K167" s="113">
        <v>46.465000000000003</v>
      </c>
      <c r="L167" s="160"/>
      <c r="M167" s="160"/>
      <c r="N167" s="166">
        <f>ROUND($L$167*$K$167,2)</f>
        <v>0</v>
      </c>
      <c r="O167" s="166"/>
      <c r="P167" s="166"/>
      <c r="Q167" s="166"/>
      <c r="R167" s="43"/>
      <c r="T167" s="114"/>
      <c r="U167" s="115" t="s">
        <v>64</v>
      </c>
      <c r="V167" s="116">
        <v>0.16500999999999999</v>
      </c>
      <c r="W167" s="116">
        <f>$V$167*$K$167</f>
        <v>7.6671896500000001</v>
      </c>
      <c r="X167" s="116">
        <v>1.0000000000000001E-5</v>
      </c>
      <c r="Y167" s="116">
        <f>$X$167*$K$167</f>
        <v>4.6465000000000005E-4</v>
      </c>
      <c r="Z167" s="116">
        <v>1E-3</v>
      </c>
      <c r="AA167" s="117">
        <f>$Z$167*$K$167</f>
        <v>4.6465000000000006E-2</v>
      </c>
      <c r="AR167" s="40" t="s">
        <v>135</v>
      </c>
      <c r="AT167" s="40" t="s">
        <v>132</v>
      </c>
      <c r="AU167" s="40" t="s">
        <v>136</v>
      </c>
      <c r="AY167" s="40" t="s">
        <v>131</v>
      </c>
      <c r="BE167" s="118">
        <f>IF($U$167="základná",$N$167,0)</f>
        <v>0</v>
      </c>
      <c r="BF167" s="118">
        <f>IF($U$167="znížená",$N$167,0)</f>
        <v>0</v>
      </c>
      <c r="BG167" s="118">
        <f>IF($U$167="zákl. prenesená",$N$167,0)</f>
        <v>0</v>
      </c>
      <c r="BH167" s="118">
        <f>IF($U$167="zníž. prenesená",$N$167,0)</f>
        <v>0</v>
      </c>
      <c r="BI167" s="118">
        <f>IF($U$167="nulová",$N$167,0)</f>
        <v>0</v>
      </c>
      <c r="BJ167" s="40" t="s">
        <v>136</v>
      </c>
      <c r="BK167" s="119">
        <f>ROUND($L$167*$K$167,3)</f>
        <v>0</v>
      </c>
      <c r="BL167" s="40" t="s">
        <v>135</v>
      </c>
      <c r="BM167" s="40" t="s">
        <v>229</v>
      </c>
    </row>
    <row r="168" spans="2:65" s="40" customFormat="1" ht="27" customHeight="1" x14ac:dyDescent="0.25">
      <c r="B168" s="130"/>
      <c r="C168" s="141" t="s">
        <v>230</v>
      </c>
      <c r="D168" s="141" t="s">
        <v>132</v>
      </c>
      <c r="E168" s="142" t="s">
        <v>231</v>
      </c>
      <c r="F168" s="199" t="s">
        <v>232</v>
      </c>
      <c r="G168" s="200"/>
      <c r="H168" s="200"/>
      <c r="I168" s="201"/>
      <c r="J168" s="112" t="s">
        <v>3</v>
      </c>
      <c r="K168" s="113">
        <v>14.244</v>
      </c>
      <c r="L168" s="160"/>
      <c r="M168" s="160"/>
      <c r="N168" s="166">
        <f>ROUND($L$168*$K$168,2)</f>
        <v>0</v>
      </c>
      <c r="O168" s="166"/>
      <c r="P168" s="166"/>
      <c r="Q168" s="166"/>
      <c r="R168" s="43"/>
      <c r="T168" s="114"/>
      <c r="U168" s="115" t="s">
        <v>64</v>
      </c>
      <c r="V168" s="116">
        <v>0.88200000000000001</v>
      </c>
      <c r="W168" s="116">
        <f>$V$168*$K$168</f>
        <v>12.563207999999999</v>
      </c>
      <c r="X168" s="116">
        <v>0</v>
      </c>
      <c r="Y168" s="116">
        <f>$X$168*$K$168</f>
        <v>0</v>
      </c>
      <c r="Z168" s="116">
        <v>0</v>
      </c>
      <c r="AA168" s="117">
        <f>$Z$168*$K$168</f>
        <v>0</v>
      </c>
      <c r="AR168" s="40" t="s">
        <v>135</v>
      </c>
      <c r="AT168" s="40" t="s">
        <v>132</v>
      </c>
      <c r="AU168" s="40" t="s">
        <v>136</v>
      </c>
      <c r="AY168" s="40" t="s">
        <v>131</v>
      </c>
      <c r="BE168" s="118">
        <f>IF($U$168="základná",$N$168,0)</f>
        <v>0</v>
      </c>
      <c r="BF168" s="118">
        <f>IF($U$168="znížená",$N$168,0)</f>
        <v>0</v>
      </c>
      <c r="BG168" s="118">
        <f>IF($U$168="zákl. prenesená",$N$168,0)</f>
        <v>0</v>
      </c>
      <c r="BH168" s="118">
        <f>IF($U$168="zníž. prenesená",$N$168,0)</f>
        <v>0</v>
      </c>
      <c r="BI168" s="118">
        <f>IF($U$168="nulová",$N$168,0)</f>
        <v>0</v>
      </c>
      <c r="BJ168" s="40" t="s">
        <v>136</v>
      </c>
      <c r="BK168" s="119">
        <f>ROUND($L$168*$K$168,3)</f>
        <v>0</v>
      </c>
      <c r="BL168" s="40" t="s">
        <v>135</v>
      </c>
      <c r="BM168" s="40" t="s">
        <v>233</v>
      </c>
    </row>
    <row r="169" spans="2:65" s="40" customFormat="1" ht="27" customHeight="1" x14ac:dyDescent="0.25">
      <c r="B169" s="130"/>
      <c r="C169" s="141" t="s">
        <v>234</v>
      </c>
      <c r="D169" s="141" t="s">
        <v>132</v>
      </c>
      <c r="E169" s="142" t="s">
        <v>235</v>
      </c>
      <c r="F169" s="199" t="s">
        <v>236</v>
      </c>
      <c r="G169" s="200"/>
      <c r="H169" s="200"/>
      <c r="I169" s="201"/>
      <c r="J169" s="112" t="s">
        <v>3</v>
      </c>
      <c r="K169" s="113">
        <v>14.244</v>
      </c>
      <c r="L169" s="160"/>
      <c r="M169" s="160"/>
      <c r="N169" s="166">
        <f>ROUND($L$169*$K$169,2)</f>
        <v>0</v>
      </c>
      <c r="O169" s="166"/>
      <c r="P169" s="166"/>
      <c r="Q169" s="166"/>
      <c r="R169" s="43"/>
      <c r="T169" s="114"/>
      <c r="U169" s="115" t="s">
        <v>64</v>
      </c>
      <c r="V169" s="116">
        <v>0.59799999999999998</v>
      </c>
      <c r="W169" s="116">
        <f>$V$169*$K$169</f>
        <v>8.517911999999999</v>
      </c>
      <c r="X169" s="116">
        <v>0</v>
      </c>
      <c r="Y169" s="116">
        <f>$X$169*$K$169</f>
        <v>0</v>
      </c>
      <c r="Z169" s="116">
        <v>0</v>
      </c>
      <c r="AA169" s="117">
        <f>$Z$169*$K$169</f>
        <v>0</v>
      </c>
      <c r="AR169" s="40" t="s">
        <v>135</v>
      </c>
      <c r="AT169" s="40" t="s">
        <v>132</v>
      </c>
      <c r="AU169" s="40" t="s">
        <v>136</v>
      </c>
      <c r="AY169" s="40" t="s">
        <v>131</v>
      </c>
      <c r="BE169" s="118">
        <f>IF($U$169="základná",$N$169,0)</f>
        <v>0</v>
      </c>
      <c r="BF169" s="118">
        <f>IF($U$169="znížená",$N$169,0)</f>
        <v>0</v>
      </c>
      <c r="BG169" s="118">
        <f>IF($U$169="zákl. prenesená",$N$169,0)</f>
        <v>0</v>
      </c>
      <c r="BH169" s="118">
        <f>IF($U$169="zníž. prenesená",$N$169,0)</f>
        <v>0</v>
      </c>
      <c r="BI169" s="118">
        <f>IF($U$169="nulová",$N$169,0)</f>
        <v>0</v>
      </c>
      <c r="BJ169" s="40" t="s">
        <v>136</v>
      </c>
      <c r="BK169" s="119">
        <f>ROUND($L$169*$K$169,3)</f>
        <v>0</v>
      </c>
      <c r="BL169" s="40" t="s">
        <v>135</v>
      </c>
      <c r="BM169" s="40" t="s">
        <v>237</v>
      </c>
    </row>
    <row r="170" spans="2:65" s="40" customFormat="1" ht="27" customHeight="1" x14ac:dyDescent="0.25">
      <c r="B170" s="130"/>
      <c r="C170" s="141" t="s">
        <v>238</v>
      </c>
      <c r="D170" s="141" t="s">
        <v>132</v>
      </c>
      <c r="E170" s="142" t="s">
        <v>239</v>
      </c>
      <c r="F170" s="199" t="s">
        <v>240</v>
      </c>
      <c r="G170" s="200"/>
      <c r="H170" s="200"/>
      <c r="I170" s="201"/>
      <c r="J170" s="112" t="s">
        <v>3</v>
      </c>
      <c r="K170" s="113">
        <v>142.58600000000001</v>
      </c>
      <c r="L170" s="160"/>
      <c r="M170" s="160"/>
      <c r="N170" s="166">
        <f>ROUND($L$170*$K$170,2)</f>
        <v>0</v>
      </c>
      <c r="O170" s="166"/>
      <c r="P170" s="166"/>
      <c r="Q170" s="166"/>
      <c r="R170" s="43"/>
      <c r="T170" s="114"/>
      <c r="U170" s="115" t="s">
        <v>64</v>
      </c>
      <c r="V170" s="116">
        <v>7.0000000000000001E-3</v>
      </c>
      <c r="W170" s="116">
        <f>$V$170*$K$170</f>
        <v>0.99810200000000016</v>
      </c>
      <c r="X170" s="116">
        <v>0</v>
      </c>
      <c r="Y170" s="116">
        <f>$X$170*$K$170</f>
        <v>0</v>
      </c>
      <c r="Z170" s="116">
        <v>0</v>
      </c>
      <c r="AA170" s="117">
        <f>$Z$170*$K$170</f>
        <v>0</v>
      </c>
      <c r="AR170" s="40" t="s">
        <v>135</v>
      </c>
      <c r="AT170" s="40" t="s">
        <v>132</v>
      </c>
      <c r="AU170" s="40" t="s">
        <v>136</v>
      </c>
      <c r="AY170" s="40" t="s">
        <v>131</v>
      </c>
      <c r="BE170" s="118">
        <f>IF($U$170="základná",$N$170,0)</f>
        <v>0</v>
      </c>
      <c r="BF170" s="118">
        <f>IF($U$170="znížená",$N$170,0)</f>
        <v>0</v>
      </c>
      <c r="BG170" s="118">
        <f>IF($U$170="zákl. prenesená",$N$170,0)</f>
        <v>0</v>
      </c>
      <c r="BH170" s="118">
        <f>IF($U$170="zníž. prenesená",$N$170,0)</f>
        <v>0</v>
      </c>
      <c r="BI170" s="118">
        <f>IF($U$170="nulová",$N$170,0)</f>
        <v>0</v>
      </c>
      <c r="BJ170" s="40" t="s">
        <v>136</v>
      </c>
      <c r="BK170" s="119">
        <f>ROUND($L$170*$K$170,3)</f>
        <v>0</v>
      </c>
      <c r="BL170" s="40" t="s">
        <v>135</v>
      </c>
      <c r="BM170" s="40" t="s">
        <v>241</v>
      </c>
    </row>
    <row r="171" spans="2:65" s="40" customFormat="1" ht="27" customHeight="1" x14ac:dyDescent="0.25">
      <c r="B171" s="130"/>
      <c r="C171" s="141" t="s">
        <v>242</v>
      </c>
      <c r="D171" s="141" t="s">
        <v>132</v>
      </c>
      <c r="E171" s="142" t="s">
        <v>243</v>
      </c>
      <c r="F171" s="199" t="s">
        <v>244</v>
      </c>
      <c r="G171" s="200"/>
      <c r="H171" s="200"/>
      <c r="I171" s="201"/>
      <c r="J171" s="112" t="s">
        <v>3</v>
      </c>
      <c r="K171" s="113">
        <v>14.244</v>
      </c>
      <c r="L171" s="160"/>
      <c r="M171" s="160"/>
      <c r="N171" s="166">
        <f>ROUND($L$171*$K$171,2)</f>
        <v>0</v>
      </c>
      <c r="O171" s="166"/>
      <c r="P171" s="166"/>
      <c r="Q171" s="166"/>
      <c r="R171" s="43"/>
      <c r="T171" s="114"/>
      <c r="U171" s="115" t="s">
        <v>64</v>
      </c>
      <c r="V171" s="116">
        <v>0.89</v>
      </c>
      <c r="W171" s="116">
        <f>$V$171*$K$171</f>
        <v>12.677160000000001</v>
      </c>
      <c r="X171" s="116">
        <v>0</v>
      </c>
      <c r="Y171" s="116">
        <f>$X$171*$K$171</f>
        <v>0</v>
      </c>
      <c r="Z171" s="116">
        <v>0</v>
      </c>
      <c r="AA171" s="117">
        <f>$Z$171*$K$171</f>
        <v>0</v>
      </c>
      <c r="AR171" s="40" t="s">
        <v>135</v>
      </c>
      <c r="AT171" s="40" t="s">
        <v>132</v>
      </c>
      <c r="AU171" s="40" t="s">
        <v>136</v>
      </c>
      <c r="AY171" s="40" t="s">
        <v>131</v>
      </c>
      <c r="BE171" s="118">
        <f>IF($U$171="základná",$N$171,0)</f>
        <v>0</v>
      </c>
      <c r="BF171" s="118">
        <f>IF($U$171="znížená",$N$171,0)</f>
        <v>0</v>
      </c>
      <c r="BG171" s="118">
        <f>IF($U$171="zákl. prenesená",$N$171,0)</f>
        <v>0</v>
      </c>
      <c r="BH171" s="118">
        <f>IF($U$171="zníž. prenesená",$N$171,0)</f>
        <v>0</v>
      </c>
      <c r="BI171" s="118">
        <f>IF($U$171="nulová",$N$171,0)</f>
        <v>0</v>
      </c>
      <c r="BJ171" s="40" t="s">
        <v>136</v>
      </c>
      <c r="BK171" s="119">
        <f>ROUND($L$171*$K$171,3)</f>
        <v>0</v>
      </c>
      <c r="BL171" s="40" t="s">
        <v>135</v>
      </c>
      <c r="BM171" s="40" t="s">
        <v>245</v>
      </c>
    </row>
    <row r="172" spans="2:65" s="40" customFormat="1" ht="27" customHeight="1" x14ac:dyDescent="0.25">
      <c r="B172" s="130"/>
      <c r="C172" s="141" t="s">
        <v>246</v>
      </c>
      <c r="D172" s="141" t="s">
        <v>132</v>
      </c>
      <c r="E172" s="142" t="s">
        <v>247</v>
      </c>
      <c r="F172" s="199" t="s">
        <v>248</v>
      </c>
      <c r="G172" s="200"/>
      <c r="H172" s="200"/>
      <c r="I172" s="201"/>
      <c r="J172" s="112" t="s">
        <v>3</v>
      </c>
      <c r="K172" s="113">
        <v>57.061</v>
      </c>
      <c r="L172" s="160"/>
      <c r="M172" s="160"/>
      <c r="N172" s="166">
        <f>ROUND($L$172*$K$172,2)</f>
        <v>0</v>
      </c>
      <c r="O172" s="166"/>
      <c r="P172" s="166"/>
      <c r="Q172" s="166"/>
      <c r="R172" s="43"/>
      <c r="T172" s="114"/>
      <c r="U172" s="115" t="s">
        <v>64</v>
      </c>
      <c r="V172" s="116">
        <v>0.1</v>
      </c>
      <c r="W172" s="116">
        <f>$V$172*$K$172</f>
        <v>5.7061000000000002</v>
      </c>
      <c r="X172" s="116">
        <v>0</v>
      </c>
      <c r="Y172" s="116">
        <f>$X$172*$K$172</f>
        <v>0</v>
      </c>
      <c r="Z172" s="116">
        <v>0</v>
      </c>
      <c r="AA172" s="117">
        <f>$Z$172*$K$172</f>
        <v>0</v>
      </c>
      <c r="AR172" s="40" t="s">
        <v>135</v>
      </c>
      <c r="AT172" s="40" t="s">
        <v>132</v>
      </c>
      <c r="AU172" s="40" t="s">
        <v>136</v>
      </c>
      <c r="AY172" s="40" t="s">
        <v>131</v>
      </c>
      <c r="BE172" s="118">
        <f>IF($U$172="základná",$N$172,0)</f>
        <v>0</v>
      </c>
      <c r="BF172" s="118">
        <f>IF($U$172="znížená",$N$172,0)</f>
        <v>0</v>
      </c>
      <c r="BG172" s="118">
        <f>IF($U$172="zákl. prenesená",$N$172,0)</f>
        <v>0</v>
      </c>
      <c r="BH172" s="118">
        <f>IF($U$172="zníž. prenesená",$N$172,0)</f>
        <v>0</v>
      </c>
      <c r="BI172" s="118">
        <f>IF($U$172="nulová",$N$172,0)</f>
        <v>0</v>
      </c>
      <c r="BJ172" s="40" t="s">
        <v>136</v>
      </c>
      <c r="BK172" s="119">
        <f>ROUND($L$172*$K$172,3)</f>
        <v>0</v>
      </c>
      <c r="BL172" s="40" t="s">
        <v>135</v>
      </c>
      <c r="BM172" s="40" t="s">
        <v>249</v>
      </c>
    </row>
    <row r="173" spans="2:65" s="40" customFormat="1" ht="27" customHeight="1" x14ac:dyDescent="0.25">
      <c r="B173" s="130"/>
      <c r="C173" s="141" t="s">
        <v>250</v>
      </c>
      <c r="D173" s="141" t="s">
        <v>132</v>
      </c>
      <c r="E173" s="142" t="s">
        <v>251</v>
      </c>
      <c r="F173" s="199" t="s">
        <v>252</v>
      </c>
      <c r="G173" s="200"/>
      <c r="H173" s="200"/>
      <c r="I173" s="201"/>
      <c r="J173" s="112" t="s">
        <v>3</v>
      </c>
      <c r="K173" s="113">
        <v>14.244</v>
      </c>
      <c r="L173" s="160"/>
      <c r="M173" s="160"/>
      <c r="N173" s="166">
        <f>ROUND($L$173*$K$173,2)</f>
        <v>0</v>
      </c>
      <c r="O173" s="166"/>
      <c r="P173" s="166"/>
      <c r="Q173" s="166"/>
      <c r="R173" s="43"/>
      <c r="T173" s="114"/>
      <c r="U173" s="115" t="s">
        <v>64</v>
      </c>
      <c r="V173" s="116">
        <v>0</v>
      </c>
      <c r="W173" s="116">
        <f>$V$173*$K$173</f>
        <v>0</v>
      </c>
      <c r="X173" s="116">
        <v>0</v>
      </c>
      <c r="Y173" s="116">
        <f>$X$173*$K$173</f>
        <v>0</v>
      </c>
      <c r="Z173" s="116">
        <v>0</v>
      </c>
      <c r="AA173" s="117">
        <f>$Z$173*$K$173</f>
        <v>0</v>
      </c>
      <c r="AR173" s="40" t="s">
        <v>135</v>
      </c>
      <c r="AT173" s="40" t="s">
        <v>132</v>
      </c>
      <c r="AU173" s="40" t="s">
        <v>136</v>
      </c>
      <c r="AY173" s="40" t="s">
        <v>131</v>
      </c>
      <c r="BE173" s="118">
        <f>IF($U$173="základná",$N$173,0)</f>
        <v>0</v>
      </c>
      <c r="BF173" s="118">
        <f>IF($U$173="znížená",$N$173,0)</f>
        <v>0</v>
      </c>
      <c r="BG173" s="118">
        <f>IF($U$173="zákl. prenesená",$N$173,0)</f>
        <v>0</v>
      </c>
      <c r="BH173" s="118">
        <f>IF($U$173="zníž. prenesená",$N$173,0)</f>
        <v>0</v>
      </c>
      <c r="BI173" s="118">
        <f>IF($U$173="nulová",$N$173,0)</f>
        <v>0</v>
      </c>
      <c r="BJ173" s="40" t="s">
        <v>136</v>
      </c>
      <c r="BK173" s="119">
        <f>ROUND($L$173*$K$173,3)</f>
        <v>0</v>
      </c>
      <c r="BL173" s="40" t="s">
        <v>135</v>
      </c>
      <c r="BM173" s="40" t="s">
        <v>253</v>
      </c>
    </row>
    <row r="174" spans="2:65" s="101" customFormat="1" ht="30.75" customHeight="1" x14ac:dyDescent="0.3">
      <c r="B174" s="140"/>
      <c r="C174" s="149"/>
      <c r="D174" s="150" t="s">
        <v>88</v>
      </c>
      <c r="E174" s="150"/>
      <c r="F174" s="150"/>
      <c r="G174" s="150"/>
      <c r="H174" s="150"/>
      <c r="I174" s="150"/>
      <c r="J174" s="109"/>
      <c r="K174" s="109"/>
      <c r="L174" s="109"/>
      <c r="M174" s="109"/>
      <c r="N174" s="168">
        <f>$BK$174</f>
        <v>0</v>
      </c>
      <c r="O174" s="168"/>
      <c r="P174" s="168"/>
      <c r="Q174" s="168"/>
      <c r="R174" s="103"/>
      <c r="T174" s="104"/>
      <c r="W174" s="105">
        <f>$W$175</f>
        <v>5.4320499999999994</v>
      </c>
      <c r="Y174" s="105">
        <f>$Y$175</f>
        <v>0</v>
      </c>
      <c r="AA174" s="106">
        <f>$AA$175</f>
        <v>0</v>
      </c>
      <c r="AR174" s="107" t="s">
        <v>130</v>
      </c>
      <c r="AT174" s="107" t="s">
        <v>129</v>
      </c>
      <c r="AU174" s="107" t="s">
        <v>130</v>
      </c>
      <c r="AY174" s="107" t="s">
        <v>131</v>
      </c>
      <c r="BK174" s="108">
        <f>$BK$175</f>
        <v>0</v>
      </c>
    </row>
    <row r="175" spans="2:65" s="40" customFormat="1" ht="27" customHeight="1" x14ac:dyDescent="0.25">
      <c r="B175" s="130"/>
      <c r="C175" s="141" t="s">
        <v>254</v>
      </c>
      <c r="D175" s="141" t="s">
        <v>132</v>
      </c>
      <c r="E175" s="142" t="s">
        <v>255</v>
      </c>
      <c r="F175" s="199" t="s">
        <v>256</v>
      </c>
      <c r="G175" s="200"/>
      <c r="H175" s="200"/>
      <c r="I175" s="201"/>
      <c r="J175" s="112" t="s">
        <v>3</v>
      </c>
      <c r="K175" s="113">
        <v>3.05</v>
      </c>
      <c r="L175" s="160"/>
      <c r="M175" s="160"/>
      <c r="N175" s="166">
        <f>ROUND($L$175*$K$175,2)</f>
        <v>0</v>
      </c>
      <c r="O175" s="166"/>
      <c r="P175" s="166"/>
      <c r="Q175" s="166"/>
      <c r="R175" s="43"/>
      <c r="T175" s="114"/>
      <c r="U175" s="115" t="s">
        <v>64</v>
      </c>
      <c r="V175" s="116">
        <v>1.7809999999999999</v>
      </c>
      <c r="W175" s="116">
        <f>$V$175*$K$175</f>
        <v>5.4320499999999994</v>
      </c>
      <c r="X175" s="116">
        <v>0</v>
      </c>
      <c r="Y175" s="116">
        <f>$X$175*$K$175</f>
        <v>0</v>
      </c>
      <c r="Z175" s="116">
        <v>0</v>
      </c>
      <c r="AA175" s="117">
        <f>$Z$175*$K$175</f>
        <v>0</v>
      </c>
      <c r="AR175" s="40" t="s">
        <v>135</v>
      </c>
      <c r="AT175" s="40" t="s">
        <v>132</v>
      </c>
      <c r="AU175" s="40" t="s">
        <v>136</v>
      </c>
      <c r="AY175" s="40" t="s">
        <v>131</v>
      </c>
      <c r="BE175" s="118">
        <f>IF($U$175="základná",$N$175,0)</f>
        <v>0</v>
      </c>
      <c r="BF175" s="118">
        <f>IF($U$175="znížená",$N$175,0)</f>
        <v>0</v>
      </c>
      <c r="BG175" s="118">
        <f>IF($U$175="zákl. prenesená",$N$175,0)</f>
        <v>0</v>
      </c>
      <c r="BH175" s="118">
        <f>IF($U$175="zníž. prenesená",$N$175,0)</f>
        <v>0</v>
      </c>
      <c r="BI175" s="118">
        <f>IF($U$175="nulová",$N$175,0)</f>
        <v>0</v>
      </c>
      <c r="BJ175" s="40" t="s">
        <v>136</v>
      </c>
      <c r="BK175" s="119">
        <f>ROUND($L$175*$K$175,3)</f>
        <v>0</v>
      </c>
      <c r="BL175" s="40" t="s">
        <v>135</v>
      </c>
      <c r="BM175" s="40" t="s">
        <v>257</v>
      </c>
    </row>
    <row r="176" spans="2:65" s="101" customFormat="1" ht="37.5" customHeight="1" x14ac:dyDescent="0.35">
      <c r="B176" s="140"/>
      <c r="C176" s="149"/>
      <c r="D176" s="151" t="s">
        <v>89</v>
      </c>
      <c r="E176" s="151"/>
      <c r="F176" s="151"/>
      <c r="G176" s="151"/>
      <c r="H176" s="151"/>
      <c r="I176" s="151"/>
      <c r="J176" s="102"/>
      <c r="K176" s="102"/>
      <c r="L176" s="102"/>
      <c r="M176" s="102"/>
      <c r="N176" s="167">
        <f>$BK$176</f>
        <v>0</v>
      </c>
      <c r="O176" s="167"/>
      <c r="P176" s="167"/>
      <c r="Q176" s="167"/>
      <c r="R176" s="103"/>
      <c r="T176" s="104"/>
      <c r="W176" s="105">
        <f>$W$177+$W$181+$W$195+$W$204+$W$212+$W$233+$W$236+$W$241+$W$244+$W$250+$W$256+$W$270+$W$274+$W$285+$W$292+$W$297+$W$309+$W$314</f>
        <v>704.31912699999998</v>
      </c>
      <c r="Y176" s="105">
        <f>$Y$177+$Y$181+$Y$195+$Y$204+$Y$212+$Y$233+$Y$236+$Y$241+$Y$244+$Y$250+$Y$256+$Y$270+$Y$274+$Y$285+$Y$292+$Y$297+$Y$309+$Y$314</f>
        <v>13.777827330000001</v>
      </c>
      <c r="AA176" s="106">
        <f>$AA$177+$AA$181+$AA$195+$AA$204+$AA$212+$AA$233+$AA$236+$AA$241+$AA$244+$AA$250+$AA$256+$AA$270+$AA$274+$AA$285+$AA$292+$AA$297+$AA$309+$AA$314</f>
        <v>2.7222</v>
      </c>
      <c r="AR176" s="107" t="s">
        <v>136</v>
      </c>
      <c r="AT176" s="107" t="s">
        <v>129</v>
      </c>
      <c r="AU176" s="107" t="s">
        <v>37</v>
      </c>
      <c r="AY176" s="107" t="s">
        <v>131</v>
      </c>
      <c r="BK176" s="108">
        <f>$BK$177+$BK$181+$BK$195+$BK$204+$BK$212+$BK$233+$BK$236+$BK$241+$BK$244+$BK$250+$BK$256+$BK$270+$BK$274+$BK$285+$BK$292+$BK$297+$BK$309+$BK$314</f>
        <v>0</v>
      </c>
    </row>
    <row r="177" spans="2:65" s="101" customFormat="1" ht="21" customHeight="1" x14ac:dyDescent="0.3">
      <c r="B177" s="140"/>
      <c r="C177" s="149"/>
      <c r="D177" s="150" t="s">
        <v>90</v>
      </c>
      <c r="E177" s="150"/>
      <c r="F177" s="150"/>
      <c r="G177" s="150"/>
      <c r="H177" s="150"/>
      <c r="I177" s="150"/>
      <c r="J177" s="109"/>
      <c r="K177" s="109"/>
      <c r="L177" s="109"/>
      <c r="M177" s="109"/>
      <c r="N177" s="168">
        <f>$BK$177</f>
        <v>0</v>
      </c>
      <c r="O177" s="168"/>
      <c r="P177" s="168"/>
      <c r="Q177" s="168"/>
      <c r="R177" s="103"/>
      <c r="T177" s="104"/>
      <c r="W177" s="105">
        <f>SUM($W$178:$W$180)</f>
        <v>3.4153760000000002</v>
      </c>
      <c r="Y177" s="105">
        <f>SUM($Y$178:$Y$180)</f>
        <v>2.9342E-2</v>
      </c>
      <c r="AA177" s="106">
        <f>SUM($AA$178:$AA$180)</f>
        <v>0</v>
      </c>
      <c r="AR177" s="107" t="s">
        <v>136</v>
      </c>
      <c r="AT177" s="107" t="s">
        <v>129</v>
      </c>
      <c r="AU177" s="107" t="s">
        <v>130</v>
      </c>
      <c r="AY177" s="107" t="s">
        <v>131</v>
      </c>
      <c r="BK177" s="108">
        <f>SUM($BK$178:$BK$180)</f>
        <v>0</v>
      </c>
    </row>
    <row r="178" spans="2:65" s="40" customFormat="1" ht="39" customHeight="1" x14ac:dyDescent="0.25">
      <c r="B178" s="130"/>
      <c r="C178" s="141" t="s">
        <v>258</v>
      </c>
      <c r="D178" s="141" t="s">
        <v>132</v>
      </c>
      <c r="E178" s="142" t="s">
        <v>259</v>
      </c>
      <c r="F178" s="199" t="s">
        <v>972</v>
      </c>
      <c r="G178" s="200"/>
      <c r="H178" s="200"/>
      <c r="I178" s="201"/>
      <c r="J178" s="112" t="s">
        <v>1</v>
      </c>
      <c r="K178" s="113">
        <v>11.2</v>
      </c>
      <c r="L178" s="160"/>
      <c r="M178" s="160"/>
      <c r="N178" s="166">
        <f>ROUND($L$178*$K$178,2)</f>
        <v>0</v>
      </c>
      <c r="O178" s="166"/>
      <c r="P178" s="166"/>
      <c r="Q178" s="166"/>
      <c r="R178" s="43"/>
      <c r="T178" s="114"/>
      <c r="U178" s="115" t="s">
        <v>64</v>
      </c>
      <c r="V178" s="116">
        <v>0.14152999999999999</v>
      </c>
      <c r="W178" s="116">
        <f>$V$178*$K$178</f>
        <v>1.5851359999999999</v>
      </c>
      <c r="X178" s="116">
        <v>1.58E-3</v>
      </c>
      <c r="Y178" s="116">
        <f>$X$178*$K$178</f>
        <v>1.7696E-2</v>
      </c>
      <c r="Z178" s="116">
        <v>0</v>
      </c>
      <c r="AA178" s="117">
        <f>$Z$178*$K$178</f>
        <v>0</v>
      </c>
      <c r="AR178" s="40" t="s">
        <v>187</v>
      </c>
      <c r="AT178" s="40" t="s">
        <v>132</v>
      </c>
      <c r="AU178" s="40" t="s">
        <v>136</v>
      </c>
      <c r="AY178" s="40" t="s">
        <v>131</v>
      </c>
      <c r="BE178" s="118">
        <f>IF($U$178="základná",$N$178,0)</f>
        <v>0</v>
      </c>
      <c r="BF178" s="118">
        <f>IF($U$178="znížená",$N$178,0)</f>
        <v>0</v>
      </c>
      <c r="BG178" s="118">
        <f>IF($U$178="zákl. prenesená",$N$178,0)</f>
        <v>0</v>
      </c>
      <c r="BH178" s="118">
        <f>IF($U$178="zníž. prenesená",$N$178,0)</f>
        <v>0</v>
      </c>
      <c r="BI178" s="118">
        <f>IF($U$178="nulová",$N$178,0)</f>
        <v>0</v>
      </c>
      <c r="BJ178" s="40" t="s">
        <v>136</v>
      </c>
      <c r="BK178" s="119">
        <f>ROUND($L$178*$K$178,3)</f>
        <v>0</v>
      </c>
      <c r="BL178" s="40" t="s">
        <v>187</v>
      </c>
      <c r="BM178" s="40" t="s">
        <v>260</v>
      </c>
    </row>
    <row r="179" spans="2:65" s="40" customFormat="1" ht="27" customHeight="1" x14ac:dyDescent="0.25">
      <c r="B179" s="130"/>
      <c r="C179" s="141" t="s">
        <v>261</v>
      </c>
      <c r="D179" s="141" t="s">
        <v>132</v>
      </c>
      <c r="E179" s="142" t="s">
        <v>262</v>
      </c>
      <c r="F179" s="199" t="s">
        <v>973</v>
      </c>
      <c r="G179" s="200"/>
      <c r="H179" s="200"/>
      <c r="I179" s="201"/>
      <c r="J179" s="112" t="s">
        <v>2</v>
      </c>
      <c r="K179" s="113">
        <v>18</v>
      </c>
      <c r="L179" s="160"/>
      <c r="M179" s="160"/>
      <c r="N179" s="166">
        <f>ROUND($L$179*$K$179,2)</f>
        <v>0</v>
      </c>
      <c r="O179" s="166"/>
      <c r="P179" s="166"/>
      <c r="Q179" s="166"/>
      <c r="R179" s="43"/>
      <c r="T179" s="114"/>
      <c r="U179" s="115" t="s">
        <v>64</v>
      </c>
      <c r="V179" s="116">
        <v>0.10168000000000001</v>
      </c>
      <c r="W179" s="116">
        <f>$V$179*$K$179</f>
        <v>1.8302400000000001</v>
      </c>
      <c r="X179" s="116">
        <v>6.4700000000000001E-4</v>
      </c>
      <c r="Y179" s="116">
        <f>$X$179*$K$179</f>
        <v>1.1646E-2</v>
      </c>
      <c r="Z179" s="116">
        <v>0</v>
      </c>
      <c r="AA179" s="117">
        <f>$Z$179*$K$179</f>
        <v>0</v>
      </c>
      <c r="AR179" s="40" t="s">
        <v>187</v>
      </c>
      <c r="AT179" s="40" t="s">
        <v>132</v>
      </c>
      <c r="AU179" s="40" t="s">
        <v>136</v>
      </c>
      <c r="AY179" s="40" t="s">
        <v>131</v>
      </c>
      <c r="BE179" s="118">
        <f>IF($U$179="základná",$N$179,0)</f>
        <v>0</v>
      </c>
      <c r="BF179" s="118">
        <f>IF($U$179="znížená",$N$179,0)</f>
        <v>0</v>
      </c>
      <c r="BG179" s="118">
        <f>IF($U$179="zákl. prenesená",$N$179,0)</f>
        <v>0</v>
      </c>
      <c r="BH179" s="118">
        <f>IF($U$179="zníž. prenesená",$N$179,0)</f>
        <v>0</v>
      </c>
      <c r="BI179" s="118">
        <f>IF($U$179="nulová",$N$179,0)</f>
        <v>0</v>
      </c>
      <c r="BJ179" s="40" t="s">
        <v>136</v>
      </c>
      <c r="BK179" s="119">
        <f>ROUND($L$179*$K$179,3)</f>
        <v>0</v>
      </c>
      <c r="BL179" s="40" t="s">
        <v>187</v>
      </c>
      <c r="BM179" s="40" t="s">
        <v>263</v>
      </c>
    </row>
    <row r="180" spans="2:65" s="40" customFormat="1" ht="27" customHeight="1" x14ac:dyDescent="0.25">
      <c r="B180" s="130"/>
      <c r="C180" s="141" t="s">
        <v>264</v>
      </c>
      <c r="D180" s="141" t="s">
        <v>132</v>
      </c>
      <c r="E180" s="142" t="s">
        <v>265</v>
      </c>
      <c r="F180" s="199" t="s">
        <v>266</v>
      </c>
      <c r="G180" s="200"/>
      <c r="H180" s="200"/>
      <c r="I180" s="201"/>
      <c r="J180" s="112" t="s">
        <v>4</v>
      </c>
      <c r="K180" s="113">
        <v>2.9990000000000001</v>
      </c>
      <c r="L180" s="160"/>
      <c r="M180" s="160"/>
      <c r="N180" s="166">
        <f>ROUND($L$180*$K$180,2)</f>
        <v>0</v>
      </c>
      <c r="O180" s="166"/>
      <c r="P180" s="166"/>
      <c r="Q180" s="166"/>
      <c r="R180" s="43"/>
      <c r="T180" s="114"/>
      <c r="U180" s="115" t="s">
        <v>64</v>
      </c>
      <c r="V180" s="116">
        <v>0</v>
      </c>
      <c r="W180" s="116">
        <f>$V$180*$K$180</f>
        <v>0</v>
      </c>
      <c r="X180" s="116">
        <v>0</v>
      </c>
      <c r="Y180" s="116">
        <f>$X$180*$K$180</f>
        <v>0</v>
      </c>
      <c r="Z180" s="116">
        <v>0</v>
      </c>
      <c r="AA180" s="117">
        <f>$Z$180*$K$180</f>
        <v>0</v>
      </c>
      <c r="AR180" s="40" t="s">
        <v>187</v>
      </c>
      <c r="AT180" s="40" t="s">
        <v>132</v>
      </c>
      <c r="AU180" s="40" t="s">
        <v>136</v>
      </c>
      <c r="AY180" s="40" t="s">
        <v>131</v>
      </c>
      <c r="BE180" s="118">
        <f>IF($U$180="základná",$N$180,0)</f>
        <v>0</v>
      </c>
      <c r="BF180" s="118">
        <f>IF($U$180="znížená",$N$180,0)</f>
        <v>0</v>
      </c>
      <c r="BG180" s="118">
        <f>IF($U$180="zákl. prenesená",$N$180,0)</f>
        <v>0</v>
      </c>
      <c r="BH180" s="118">
        <f>IF($U$180="zníž. prenesená",$N$180,0)</f>
        <v>0</v>
      </c>
      <c r="BI180" s="118">
        <f>IF($U$180="nulová",$N$180,0)</f>
        <v>0</v>
      </c>
      <c r="BJ180" s="40" t="s">
        <v>136</v>
      </c>
      <c r="BK180" s="119">
        <f>ROUND($L$180*$K$180,3)</f>
        <v>0</v>
      </c>
      <c r="BL180" s="40" t="s">
        <v>187</v>
      </c>
      <c r="BM180" s="40" t="s">
        <v>267</v>
      </c>
    </row>
    <row r="181" spans="2:65" s="101" customFormat="1" ht="30.75" customHeight="1" x14ac:dyDescent="0.3">
      <c r="B181" s="140"/>
      <c r="C181" s="149"/>
      <c r="D181" s="150" t="s">
        <v>91</v>
      </c>
      <c r="E181" s="150"/>
      <c r="F181" s="150"/>
      <c r="G181" s="150"/>
      <c r="H181" s="150"/>
      <c r="I181" s="150"/>
      <c r="J181" s="109"/>
      <c r="K181" s="109"/>
      <c r="L181" s="109"/>
      <c r="M181" s="109"/>
      <c r="N181" s="168">
        <f>$BK$181</f>
        <v>0</v>
      </c>
      <c r="O181" s="168"/>
      <c r="P181" s="168"/>
      <c r="Q181" s="168"/>
      <c r="R181" s="103"/>
      <c r="T181" s="104"/>
      <c r="W181" s="105">
        <f>SUM($W$182:$W$194)</f>
        <v>153.93308366999997</v>
      </c>
      <c r="Y181" s="105">
        <f>SUM($Y$182:$Y$194)</f>
        <v>0.12186159999999999</v>
      </c>
      <c r="AA181" s="106">
        <f>SUM($AA$182:$AA$194)</f>
        <v>2.7222</v>
      </c>
      <c r="AR181" s="107" t="s">
        <v>136</v>
      </c>
      <c r="AT181" s="107" t="s">
        <v>129</v>
      </c>
      <c r="AU181" s="107" t="s">
        <v>130</v>
      </c>
      <c r="AY181" s="107" t="s">
        <v>131</v>
      </c>
      <c r="BK181" s="108">
        <f>SUM($BK$182:$BK$194)</f>
        <v>0</v>
      </c>
    </row>
    <row r="182" spans="2:65" s="40" customFormat="1" ht="39" customHeight="1" x14ac:dyDescent="0.25">
      <c r="B182" s="130"/>
      <c r="C182" s="141" t="s">
        <v>268</v>
      </c>
      <c r="D182" s="141" t="s">
        <v>132</v>
      </c>
      <c r="E182" s="142" t="s">
        <v>269</v>
      </c>
      <c r="F182" s="199" t="s">
        <v>270</v>
      </c>
      <c r="G182" s="200"/>
      <c r="H182" s="200"/>
      <c r="I182" s="201"/>
      <c r="J182" s="112" t="s">
        <v>1</v>
      </c>
      <c r="K182" s="113">
        <v>226.85</v>
      </c>
      <c r="L182" s="160"/>
      <c r="M182" s="160"/>
      <c r="N182" s="166">
        <f>ROUND($L$182*$K$182,2)</f>
        <v>0</v>
      </c>
      <c r="O182" s="166"/>
      <c r="P182" s="166"/>
      <c r="Q182" s="166"/>
      <c r="R182" s="43"/>
      <c r="T182" s="114"/>
      <c r="U182" s="115" t="s">
        <v>64</v>
      </c>
      <c r="V182" s="116">
        <v>5.0999999999999997E-2</v>
      </c>
      <c r="W182" s="116">
        <f>$V$182*$K$182</f>
        <v>11.569349999999998</v>
      </c>
      <c r="X182" s="116">
        <v>0</v>
      </c>
      <c r="Y182" s="116">
        <f>$X$182*$K$182</f>
        <v>0</v>
      </c>
      <c r="Z182" s="116">
        <v>1.2E-2</v>
      </c>
      <c r="AA182" s="117">
        <f>$Z$182*$K$182</f>
        <v>2.7222</v>
      </c>
      <c r="AR182" s="40" t="s">
        <v>187</v>
      </c>
      <c r="AT182" s="40" t="s">
        <v>132</v>
      </c>
      <c r="AU182" s="40" t="s">
        <v>136</v>
      </c>
      <c r="AY182" s="40" t="s">
        <v>131</v>
      </c>
      <c r="BE182" s="118">
        <f>IF($U$182="základná",$N$182,0)</f>
        <v>0</v>
      </c>
      <c r="BF182" s="118">
        <f>IF($U$182="znížená",$N$182,0)</f>
        <v>0</v>
      </c>
      <c r="BG182" s="118">
        <f>IF($U$182="zákl. prenesená",$N$182,0)</f>
        <v>0</v>
      </c>
      <c r="BH182" s="118">
        <f>IF($U$182="zníž. prenesená",$N$182,0)</f>
        <v>0</v>
      </c>
      <c r="BI182" s="118">
        <f>IF($U$182="nulová",$N$182,0)</f>
        <v>0</v>
      </c>
      <c r="BJ182" s="40" t="s">
        <v>136</v>
      </c>
      <c r="BK182" s="119">
        <f>ROUND($L$182*$K$182,3)</f>
        <v>0</v>
      </c>
      <c r="BL182" s="40" t="s">
        <v>187</v>
      </c>
      <c r="BM182" s="40" t="s">
        <v>271</v>
      </c>
    </row>
    <row r="183" spans="2:65" s="40" customFormat="1" ht="27" customHeight="1" x14ac:dyDescent="0.25">
      <c r="B183" s="130"/>
      <c r="C183" s="141" t="s">
        <v>272</v>
      </c>
      <c r="D183" s="141" t="s">
        <v>132</v>
      </c>
      <c r="E183" s="142" t="s">
        <v>273</v>
      </c>
      <c r="F183" s="199" t="s">
        <v>274</v>
      </c>
      <c r="G183" s="200"/>
      <c r="H183" s="200"/>
      <c r="I183" s="201"/>
      <c r="J183" s="112" t="s">
        <v>1</v>
      </c>
      <c r="K183" s="113">
        <v>229.53899999999999</v>
      </c>
      <c r="L183" s="160"/>
      <c r="M183" s="160"/>
      <c r="N183" s="166">
        <f>ROUND($L$183*$K$183,2)</f>
        <v>0</v>
      </c>
      <c r="O183" s="166"/>
      <c r="P183" s="166"/>
      <c r="Q183" s="166"/>
      <c r="R183" s="43"/>
      <c r="T183" s="114"/>
      <c r="U183" s="115" t="s">
        <v>64</v>
      </c>
      <c r="V183" s="116">
        <v>9.1999999999999998E-2</v>
      </c>
      <c r="W183" s="116">
        <f>$V$183*$K$183</f>
        <v>21.117587999999998</v>
      </c>
      <c r="X183" s="116">
        <v>0</v>
      </c>
      <c r="Y183" s="116">
        <f>$X$183*$K$183</f>
        <v>0</v>
      </c>
      <c r="Z183" s="116">
        <v>0</v>
      </c>
      <c r="AA183" s="117">
        <f>$Z$183*$K$183</f>
        <v>0</v>
      </c>
      <c r="AR183" s="40" t="s">
        <v>187</v>
      </c>
      <c r="AT183" s="40" t="s">
        <v>132</v>
      </c>
      <c r="AU183" s="40" t="s">
        <v>136</v>
      </c>
      <c r="AY183" s="40" t="s">
        <v>131</v>
      </c>
      <c r="BE183" s="118">
        <f>IF($U$183="základná",$N$183,0)</f>
        <v>0</v>
      </c>
      <c r="BF183" s="118">
        <f>IF($U$183="znížená",$N$183,0)</f>
        <v>0</v>
      </c>
      <c r="BG183" s="118">
        <f>IF($U$183="zákl. prenesená",$N$183,0)</f>
        <v>0</v>
      </c>
      <c r="BH183" s="118">
        <f>IF($U$183="zníž. prenesená",$N$183,0)</f>
        <v>0</v>
      </c>
      <c r="BI183" s="118">
        <f>IF($U$183="nulová",$N$183,0)</f>
        <v>0</v>
      </c>
      <c r="BJ183" s="40" t="s">
        <v>136</v>
      </c>
      <c r="BK183" s="119">
        <f>ROUND($L$183*$K$183,3)</f>
        <v>0</v>
      </c>
      <c r="BL183" s="40" t="s">
        <v>187</v>
      </c>
      <c r="BM183" s="40" t="s">
        <v>275</v>
      </c>
    </row>
    <row r="184" spans="2:65" s="40" customFormat="1" ht="15.75" customHeight="1" x14ac:dyDescent="0.25">
      <c r="B184" s="130"/>
      <c r="C184" s="145" t="s">
        <v>276</v>
      </c>
      <c r="D184" s="145" t="s">
        <v>183</v>
      </c>
      <c r="E184" s="146" t="s">
        <v>277</v>
      </c>
      <c r="F184" s="196" t="s">
        <v>974</v>
      </c>
      <c r="G184" s="197"/>
      <c r="H184" s="197"/>
      <c r="I184" s="198"/>
      <c r="J184" s="122" t="s">
        <v>1</v>
      </c>
      <c r="K184" s="123">
        <v>234.13</v>
      </c>
      <c r="L184" s="162"/>
      <c r="M184" s="162"/>
      <c r="N184" s="164">
        <f>ROUND($L$184*$K$184,2)</f>
        <v>0</v>
      </c>
      <c r="O184" s="164"/>
      <c r="P184" s="164"/>
      <c r="Q184" s="164"/>
      <c r="R184" s="43"/>
      <c r="T184" s="114"/>
      <c r="U184" s="115" t="s">
        <v>64</v>
      </c>
      <c r="V184" s="116">
        <v>0</v>
      </c>
      <c r="W184" s="116">
        <f>$V$184*$K$184</f>
        <v>0</v>
      </c>
      <c r="X184" s="116">
        <v>0</v>
      </c>
      <c r="Y184" s="116">
        <f>$X$184*$K$184</f>
        <v>0</v>
      </c>
      <c r="Z184" s="116">
        <v>0</v>
      </c>
      <c r="AA184" s="117">
        <f>$Z$184*$K$184</f>
        <v>0</v>
      </c>
      <c r="AR184" s="40" t="s">
        <v>250</v>
      </c>
      <c r="AT184" s="40" t="s">
        <v>183</v>
      </c>
      <c r="AU184" s="40" t="s">
        <v>136</v>
      </c>
      <c r="AY184" s="40" t="s">
        <v>131</v>
      </c>
      <c r="BE184" s="118">
        <f>IF($U$184="základná",$N$184,0)</f>
        <v>0</v>
      </c>
      <c r="BF184" s="118">
        <f>IF($U$184="znížená",$N$184,0)</f>
        <v>0</v>
      </c>
      <c r="BG184" s="118">
        <f>IF($U$184="zákl. prenesená",$N$184,0)</f>
        <v>0</v>
      </c>
      <c r="BH184" s="118">
        <f>IF($U$184="zníž. prenesená",$N$184,0)</f>
        <v>0</v>
      </c>
      <c r="BI184" s="118">
        <f>IF($U$184="nulová",$N$184,0)</f>
        <v>0</v>
      </c>
      <c r="BJ184" s="40" t="s">
        <v>136</v>
      </c>
      <c r="BK184" s="119">
        <f>ROUND($L$184*$K$184,3)</f>
        <v>0</v>
      </c>
      <c r="BL184" s="40" t="s">
        <v>187</v>
      </c>
      <c r="BM184" s="40" t="s">
        <v>278</v>
      </c>
    </row>
    <row r="185" spans="2:65" s="40" customFormat="1" ht="39" customHeight="1" x14ac:dyDescent="0.25">
      <c r="B185" s="130"/>
      <c r="C185" s="141" t="s">
        <v>279</v>
      </c>
      <c r="D185" s="141" t="s">
        <v>132</v>
      </c>
      <c r="E185" s="142" t="s">
        <v>280</v>
      </c>
      <c r="F185" s="199" t="s">
        <v>281</v>
      </c>
      <c r="G185" s="200"/>
      <c r="H185" s="200"/>
      <c r="I185" s="201"/>
      <c r="J185" s="112" t="s">
        <v>1</v>
      </c>
      <c r="K185" s="113">
        <v>229.53899999999999</v>
      </c>
      <c r="L185" s="160"/>
      <c r="M185" s="160"/>
      <c r="N185" s="166">
        <f>ROUND($L$185*$K$185,2)</f>
        <v>0</v>
      </c>
      <c r="O185" s="166"/>
      <c r="P185" s="166"/>
      <c r="Q185" s="166"/>
      <c r="R185" s="43"/>
      <c r="T185" s="114"/>
      <c r="U185" s="115" t="s">
        <v>64</v>
      </c>
      <c r="V185" s="116">
        <v>0.23599999999999999</v>
      </c>
      <c r="W185" s="116">
        <f>$V$185*$K$185</f>
        <v>54.171203999999996</v>
      </c>
      <c r="X185" s="116">
        <v>2.9999999999999997E-4</v>
      </c>
      <c r="Y185" s="116">
        <f>$X$185*$K$185</f>
        <v>6.8861699999999984E-2</v>
      </c>
      <c r="Z185" s="116">
        <v>0</v>
      </c>
      <c r="AA185" s="117">
        <f>$Z$185*$K$185</f>
        <v>0</v>
      </c>
      <c r="AR185" s="40" t="s">
        <v>187</v>
      </c>
      <c r="AT185" s="40" t="s">
        <v>132</v>
      </c>
      <c r="AU185" s="40" t="s">
        <v>136</v>
      </c>
      <c r="AY185" s="40" t="s">
        <v>131</v>
      </c>
      <c r="BE185" s="118">
        <f>IF($U$185="základná",$N$185,0)</f>
        <v>0</v>
      </c>
      <c r="BF185" s="118">
        <f>IF($U$185="znížená",$N$185,0)</f>
        <v>0</v>
      </c>
      <c r="BG185" s="118">
        <f>IF($U$185="zákl. prenesená",$N$185,0)</f>
        <v>0</v>
      </c>
      <c r="BH185" s="118">
        <f>IF($U$185="zníž. prenesená",$N$185,0)</f>
        <v>0</v>
      </c>
      <c r="BI185" s="118">
        <f>IF($U$185="nulová",$N$185,0)</f>
        <v>0</v>
      </c>
      <c r="BJ185" s="40" t="s">
        <v>136</v>
      </c>
      <c r="BK185" s="119">
        <f>ROUND($L$185*$K$185,3)</f>
        <v>0</v>
      </c>
      <c r="BL185" s="40" t="s">
        <v>187</v>
      </c>
      <c r="BM185" s="40" t="s">
        <v>282</v>
      </c>
    </row>
    <row r="186" spans="2:65" s="40" customFormat="1" ht="15.75" customHeight="1" x14ac:dyDescent="0.25">
      <c r="B186" s="130"/>
      <c r="C186" s="145" t="s">
        <v>283</v>
      </c>
      <c r="D186" s="145" t="s">
        <v>183</v>
      </c>
      <c r="E186" s="146" t="s">
        <v>284</v>
      </c>
      <c r="F186" s="196" t="s">
        <v>975</v>
      </c>
      <c r="G186" s="197"/>
      <c r="H186" s="197"/>
      <c r="I186" s="198"/>
      <c r="J186" s="122" t="s">
        <v>1</v>
      </c>
      <c r="K186" s="123">
        <v>234.13</v>
      </c>
      <c r="L186" s="162"/>
      <c r="M186" s="162"/>
      <c r="N186" s="164">
        <f>ROUND($L$186*$K$186,2)</f>
        <v>0</v>
      </c>
      <c r="O186" s="164"/>
      <c r="P186" s="164"/>
      <c r="Q186" s="164"/>
      <c r="R186" s="43"/>
      <c r="T186" s="114"/>
      <c r="U186" s="115" t="s">
        <v>64</v>
      </c>
      <c r="V186" s="116">
        <v>0</v>
      </c>
      <c r="W186" s="116">
        <f>$V$186*$K$186</f>
        <v>0</v>
      </c>
      <c r="X186" s="116">
        <v>0</v>
      </c>
      <c r="Y186" s="116">
        <f>$X$186*$K$186</f>
        <v>0</v>
      </c>
      <c r="Z186" s="116">
        <v>0</v>
      </c>
      <c r="AA186" s="117">
        <f>$Z$186*$K$186</f>
        <v>0</v>
      </c>
      <c r="AR186" s="40" t="s">
        <v>250</v>
      </c>
      <c r="AT186" s="40" t="s">
        <v>183</v>
      </c>
      <c r="AU186" s="40" t="s">
        <v>136</v>
      </c>
      <c r="AY186" s="40" t="s">
        <v>131</v>
      </c>
      <c r="BE186" s="118">
        <f>IF($U$186="základná",$N$186,0)</f>
        <v>0</v>
      </c>
      <c r="BF186" s="118">
        <f>IF($U$186="znížená",$N$186,0)</f>
        <v>0</v>
      </c>
      <c r="BG186" s="118">
        <f>IF($U$186="zákl. prenesená",$N$186,0)</f>
        <v>0</v>
      </c>
      <c r="BH186" s="118">
        <f>IF($U$186="zníž. prenesená",$N$186,0)</f>
        <v>0</v>
      </c>
      <c r="BI186" s="118">
        <f>IF($U$186="nulová",$N$186,0)</f>
        <v>0</v>
      </c>
      <c r="BJ186" s="40" t="s">
        <v>136</v>
      </c>
      <c r="BK186" s="119">
        <f>ROUND($L$186*$K$186,3)</f>
        <v>0</v>
      </c>
      <c r="BL186" s="40" t="s">
        <v>187</v>
      </c>
      <c r="BM186" s="40" t="s">
        <v>285</v>
      </c>
    </row>
    <row r="187" spans="2:65" s="40" customFormat="1" ht="27" customHeight="1" x14ac:dyDescent="0.25">
      <c r="B187" s="130"/>
      <c r="C187" s="141" t="s">
        <v>286</v>
      </c>
      <c r="D187" s="141" t="s">
        <v>132</v>
      </c>
      <c r="E187" s="142" t="s">
        <v>287</v>
      </c>
      <c r="F187" s="199" t="s">
        <v>288</v>
      </c>
      <c r="G187" s="200"/>
      <c r="H187" s="200"/>
      <c r="I187" s="201"/>
      <c r="J187" s="112" t="s">
        <v>1</v>
      </c>
      <c r="K187" s="113">
        <v>226.85</v>
      </c>
      <c r="L187" s="160"/>
      <c r="M187" s="160"/>
      <c r="N187" s="166">
        <f>ROUND($L$187*$K$187,2)</f>
        <v>0</v>
      </c>
      <c r="O187" s="166"/>
      <c r="P187" s="166"/>
      <c r="Q187" s="166"/>
      <c r="R187" s="43"/>
      <c r="T187" s="114"/>
      <c r="U187" s="115" t="s">
        <v>64</v>
      </c>
      <c r="V187" s="116">
        <v>0.06</v>
      </c>
      <c r="W187" s="116">
        <f>$V$187*$K$187</f>
        <v>13.610999999999999</v>
      </c>
      <c r="X187" s="116">
        <v>0</v>
      </c>
      <c r="Y187" s="116">
        <f>$X$187*$K$187</f>
        <v>0</v>
      </c>
      <c r="Z187" s="116">
        <v>0</v>
      </c>
      <c r="AA187" s="117">
        <f>$Z$187*$K$187</f>
        <v>0</v>
      </c>
      <c r="AR187" s="40" t="s">
        <v>187</v>
      </c>
      <c r="AT187" s="40" t="s">
        <v>132</v>
      </c>
      <c r="AU187" s="40" t="s">
        <v>136</v>
      </c>
      <c r="AY187" s="40" t="s">
        <v>131</v>
      </c>
      <c r="BE187" s="118">
        <f>IF($U$187="základná",$N$187,0)</f>
        <v>0</v>
      </c>
      <c r="BF187" s="118">
        <f>IF($U$187="znížená",$N$187,0)</f>
        <v>0</v>
      </c>
      <c r="BG187" s="118">
        <f>IF($U$187="zákl. prenesená",$N$187,0)</f>
        <v>0</v>
      </c>
      <c r="BH187" s="118">
        <f>IF($U$187="zníž. prenesená",$N$187,0)</f>
        <v>0</v>
      </c>
      <c r="BI187" s="118">
        <f>IF($U$187="nulová",$N$187,0)</f>
        <v>0</v>
      </c>
      <c r="BJ187" s="40" t="s">
        <v>136</v>
      </c>
      <c r="BK187" s="119">
        <f>ROUND($L$187*$K$187,3)</f>
        <v>0</v>
      </c>
      <c r="BL187" s="40" t="s">
        <v>187</v>
      </c>
      <c r="BM187" s="40" t="s">
        <v>289</v>
      </c>
    </row>
    <row r="188" spans="2:65" s="40" customFormat="1" ht="15.75" customHeight="1" x14ac:dyDescent="0.25">
      <c r="B188" s="130"/>
      <c r="C188" s="145" t="s">
        <v>290</v>
      </c>
      <c r="D188" s="145" t="s">
        <v>183</v>
      </c>
      <c r="E188" s="146" t="s">
        <v>291</v>
      </c>
      <c r="F188" s="196" t="s">
        <v>976</v>
      </c>
      <c r="G188" s="197"/>
      <c r="H188" s="197"/>
      <c r="I188" s="198"/>
      <c r="J188" s="122" t="s">
        <v>1</v>
      </c>
      <c r="K188" s="123">
        <v>231.387</v>
      </c>
      <c r="L188" s="162"/>
      <c r="M188" s="162"/>
      <c r="N188" s="164">
        <f>ROUND($L$188*$K$188,2)</f>
        <v>0</v>
      </c>
      <c r="O188" s="164"/>
      <c r="P188" s="164"/>
      <c r="Q188" s="164"/>
      <c r="R188" s="43"/>
      <c r="T188" s="114"/>
      <c r="U188" s="115" t="s">
        <v>64</v>
      </c>
      <c r="V188" s="116">
        <v>0</v>
      </c>
      <c r="W188" s="116">
        <f>$V$188*$K$188</f>
        <v>0</v>
      </c>
      <c r="X188" s="116">
        <v>0</v>
      </c>
      <c r="Y188" s="116">
        <f>$X$188*$K$188</f>
        <v>0</v>
      </c>
      <c r="Z188" s="116">
        <v>0</v>
      </c>
      <c r="AA188" s="117">
        <f>$Z$188*$K$188</f>
        <v>0</v>
      </c>
      <c r="AR188" s="40" t="s">
        <v>250</v>
      </c>
      <c r="AT188" s="40" t="s">
        <v>183</v>
      </c>
      <c r="AU188" s="40" t="s">
        <v>136</v>
      </c>
      <c r="AY188" s="40" t="s">
        <v>131</v>
      </c>
      <c r="BE188" s="118">
        <f>IF($U$188="základná",$N$188,0)</f>
        <v>0</v>
      </c>
      <c r="BF188" s="118">
        <f>IF($U$188="znížená",$N$188,0)</f>
        <v>0</v>
      </c>
      <c r="BG188" s="118">
        <f>IF($U$188="zákl. prenesená",$N$188,0)</f>
        <v>0</v>
      </c>
      <c r="BH188" s="118">
        <f>IF($U$188="zníž. prenesená",$N$188,0)</f>
        <v>0</v>
      </c>
      <c r="BI188" s="118">
        <f>IF($U$188="nulová",$N$188,0)</f>
        <v>0</v>
      </c>
      <c r="BJ188" s="40" t="s">
        <v>136</v>
      </c>
      <c r="BK188" s="119">
        <f>ROUND($L$188*$K$188,3)</f>
        <v>0</v>
      </c>
      <c r="BL188" s="40" t="s">
        <v>187</v>
      </c>
      <c r="BM188" s="40" t="s">
        <v>292</v>
      </c>
    </row>
    <row r="189" spans="2:65" s="40" customFormat="1" ht="27" customHeight="1" x14ac:dyDescent="0.25">
      <c r="B189" s="130"/>
      <c r="C189" s="141" t="s">
        <v>293</v>
      </c>
      <c r="D189" s="141" t="s">
        <v>132</v>
      </c>
      <c r="E189" s="142" t="s">
        <v>294</v>
      </c>
      <c r="F189" s="199" t="s">
        <v>295</v>
      </c>
      <c r="G189" s="200"/>
      <c r="H189" s="200"/>
      <c r="I189" s="201"/>
      <c r="J189" s="112" t="s">
        <v>1</v>
      </c>
      <c r="K189" s="113">
        <v>229.53899999999999</v>
      </c>
      <c r="L189" s="160"/>
      <c r="M189" s="160"/>
      <c r="N189" s="166">
        <f>ROUND($L$189*$K$189,2)</f>
        <v>0</v>
      </c>
      <c r="O189" s="166"/>
      <c r="P189" s="166"/>
      <c r="Q189" s="166"/>
      <c r="R189" s="43"/>
      <c r="T189" s="114"/>
      <c r="U189" s="115" t="s">
        <v>64</v>
      </c>
      <c r="V189" s="116">
        <v>0.15229000000000001</v>
      </c>
      <c r="W189" s="116">
        <f>$V$189*$K$189</f>
        <v>34.956494309999997</v>
      </c>
      <c r="X189" s="116">
        <v>2.0000000000000001E-4</v>
      </c>
      <c r="Y189" s="116">
        <f>$X$189*$K$189</f>
        <v>4.5907799999999999E-2</v>
      </c>
      <c r="Z189" s="116">
        <v>0</v>
      </c>
      <c r="AA189" s="117">
        <f>$Z$189*$K$189</f>
        <v>0</v>
      </c>
      <c r="AR189" s="40" t="s">
        <v>187</v>
      </c>
      <c r="AT189" s="40" t="s">
        <v>132</v>
      </c>
      <c r="AU189" s="40" t="s">
        <v>136</v>
      </c>
      <c r="AY189" s="40" t="s">
        <v>131</v>
      </c>
      <c r="BE189" s="118">
        <f>IF($U$189="základná",$N$189,0)</f>
        <v>0</v>
      </c>
      <c r="BF189" s="118">
        <f>IF($U$189="znížená",$N$189,0)</f>
        <v>0</v>
      </c>
      <c r="BG189" s="118">
        <f>IF($U$189="zákl. prenesená",$N$189,0)</f>
        <v>0</v>
      </c>
      <c r="BH189" s="118">
        <f>IF($U$189="zníž. prenesená",$N$189,0)</f>
        <v>0</v>
      </c>
      <c r="BI189" s="118">
        <f>IF($U$189="nulová",$N$189,0)</f>
        <v>0</v>
      </c>
      <c r="BJ189" s="40" t="s">
        <v>136</v>
      </c>
      <c r="BK189" s="119">
        <f>ROUND($L$189*$K$189,3)</f>
        <v>0</v>
      </c>
      <c r="BL189" s="40" t="s">
        <v>187</v>
      </c>
      <c r="BM189" s="40" t="s">
        <v>296</v>
      </c>
    </row>
    <row r="190" spans="2:65" s="40" customFormat="1" ht="27" customHeight="1" x14ac:dyDescent="0.25">
      <c r="B190" s="130"/>
      <c r="C190" s="145" t="s">
        <v>297</v>
      </c>
      <c r="D190" s="145" t="s">
        <v>183</v>
      </c>
      <c r="E190" s="146" t="s">
        <v>298</v>
      </c>
      <c r="F190" s="196" t="s">
        <v>977</v>
      </c>
      <c r="G190" s="197"/>
      <c r="H190" s="197"/>
      <c r="I190" s="198"/>
      <c r="J190" s="122" t="s">
        <v>299</v>
      </c>
      <c r="K190" s="123">
        <v>4</v>
      </c>
      <c r="L190" s="162"/>
      <c r="M190" s="162"/>
      <c r="N190" s="164">
        <f>ROUND($L$190*$K$190,2)</f>
        <v>0</v>
      </c>
      <c r="O190" s="164"/>
      <c r="P190" s="164"/>
      <c r="Q190" s="164"/>
      <c r="R190" s="43"/>
      <c r="T190" s="114"/>
      <c r="U190" s="115" t="s">
        <v>64</v>
      </c>
      <c r="V190" s="116">
        <v>0</v>
      </c>
      <c r="W190" s="116">
        <f>$V$190*$K$190</f>
        <v>0</v>
      </c>
      <c r="X190" s="116">
        <v>0</v>
      </c>
      <c r="Y190" s="116">
        <f>$X$190*$K$190</f>
        <v>0</v>
      </c>
      <c r="Z190" s="116">
        <v>0</v>
      </c>
      <c r="AA190" s="117">
        <f>$Z$190*$K$190</f>
        <v>0</v>
      </c>
      <c r="AR190" s="40" t="s">
        <v>250</v>
      </c>
      <c r="AT190" s="40" t="s">
        <v>183</v>
      </c>
      <c r="AU190" s="40" t="s">
        <v>136</v>
      </c>
      <c r="AY190" s="40" t="s">
        <v>131</v>
      </c>
      <c r="BE190" s="118">
        <f>IF($U$190="základná",$N$190,0)</f>
        <v>0</v>
      </c>
      <c r="BF190" s="118">
        <f>IF($U$190="znížená",$N$190,0)</f>
        <v>0</v>
      </c>
      <c r="BG190" s="118">
        <f>IF($U$190="zákl. prenesená",$N$190,0)</f>
        <v>0</v>
      </c>
      <c r="BH190" s="118">
        <f>IF($U$190="zníž. prenesená",$N$190,0)</f>
        <v>0</v>
      </c>
      <c r="BI190" s="118">
        <f>IF($U$190="nulová",$N$190,0)</f>
        <v>0</v>
      </c>
      <c r="BJ190" s="40" t="s">
        <v>136</v>
      </c>
      <c r="BK190" s="119">
        <f>ROUND($L$190*$K$190,3)</f>
        <v>0</v>
      </c>
      <c r="BL190" s="40" t="s">
        <v>187</v>
      </c>
      <c r="BM190" s="40" t="s">
        <v>300</v>
      </c>
    </row>
    <row r="191" spans="2:65" s="40" customFormat="1" ht="27" customHeight="1" x14ac:dyDescent="0.25">
      <c r="B191" s="130"/>
      <c r="C191" s="141" t="s">
        <v>301</v>
      </c>
      <c r="D191" s="141" t="s">
        <v>132</v>
      </c>
      <c r="E191" s="142" t="s">
        <v>302</v>
      </c>
      <c r="F191" s="199" t="s">
        <v>303</v>
      </c>
      <c r="G191" s="200"/>
      <c r="H191" s="200"/>
      <c r="I191" s="201"/>
      <c r="J191" s="112" t="s">
        <v>2</v>
      </c>
      <c r="K191" s="113">
        <v>141.19200000000001</v>
      </c>
      <c r="L191" s="160"/>
      <c r="M191" s="160"/>
      <c r="N191" s="166">
        <f>ROUND($L$191*$K$191,2)</f>
        <v>0</v>
      </c>
      <c r="O191" s="166"/>
      <c r="P191" s="166"/>
      <c r="Q191" s="166"/>
      <c r="R191" s="43"/>
      <c r="T191" s="114"/>
      <c r="U191" s="115" t="s">
        <v>64</v>
      </c>
      <c r="V191" s="116">
        <v>0.13108</v>
      </c>
      <c r="W191" s="116">
        <f>$V$191*$K$191</f>
        <v>18.50744736</v>
      </c>
      <c r="X191" s="116">
        <v>0</v>
      </c>
      <c r="Y191" s="116">
        <f>$X$191*$K$191</f>
        <v>0</v>
      </c>
      <c r="Z191" s="116">
        <v>0</v>
      </c>
      <c r="AA191" s="117">
        <f>$Z$191*$K$191</f>
        <v>0</v>
      </c>
      <c r="AR191" s="40" t="s">
        <v>187</v>
      </c>
      <c r="AT191" s="40" t="s">
        <v>132</v>
      </c>
      <c r="AU191" s="40" t="s">
        <v>136</v>
      </c>
      <c r="AY191" s="40" t="s">
        <v>131</v>
      </c>
      <c r="BE191" s="118">
        <f>IF($U$191="základná",$N$191,0)</f>
        <v>0</v>
      </c>
      <c r="BF191" s="118">
        <f>IF($U$191="znížená",$N$191,0)</f>
        <v>0</v>
      </c>
      <c r="BG191" s="118">
        <f>IF($U$191="zákl. prenesená",$N$191,0)</f>
        <v>0</v>
      </c>
      <c r="BH191" s="118">
        <f>IF($U$191="zníž. prenesená",$N$191,0)</f>
        <v>0</v>
      </c>
      <c r="BI191" s="118">
        <f>IF($U$191="nulová",$N$191,0)</f>
        <v>0</v>
      </c>
      <c r="BJ191" s="40" t="s">
        <v>136</v>
      </c>
      <c r="BK191" s="119">
        <f>ROUND($L$191*$K$191,3)</f>
        <v>0</v>
      </c>
      <c r="BL191" s="40" t="s">
        <v>187</v>
      </c>
      <c r="BM191" s="40" t="s">
        <v>304</v>
      </c>
    </row>
    <row r="192" spans="2:65" s="40" customFormat="1" ht="27" customHeight="1" x14ac:dyDescent="0.25">
      <c r="B192" s="130"/>
      <c r="C192" s="145" t="s">
        <v>305</v>
      </c>
      <c r="D192" s="145" t="s">
        <v>183</v>
      </c>
      <c r="E192" s="146" t="s">
        <v>306</v>
      </c>
      <c r="F192" s="196" t="s">
        <v>978</v>
      </c>
      <c r="G192" s="197"/>
      <c r="H192" s="197"/>
      <c r="I192" s="198"/>
      <c r="J192" s="122" t="s">
        <v>2</v>
      </c>
      <c r="K192" s="123">
        <v>121.825</v>
      </c>
      <c r="L192" s="162"/>
      <c r="M192" s="162"/>
      <c r="N192" s="164">
        <f>ROUND($L$192*$K$192,2)</f>
        <v>0</v>
      </c>
      <c r="O192" s="164"/>
      <c r="P192" s="164"/>
      <c r="Q192" s="164"/>
      <c r="R192" s="43"/>
      <c r="T192" s="114"/>
      <c r="U192" s="115" t="s">
        <v>64</v>
      </c>
      <c r="V192" s="116">
        <v>0</v>
      </c>
      <c r="W192" s="116">
        <f>$V$192*$K$192</f>
        <v>0</v>
      </c>
      <c r="X192" s="116">
        <v>4.0000000000000003E-5</v>
      </c>
      <c r="Y192" s="116">
        <f>$X$192*$K$192</f>
        <v>4.8730000000000006E-3</v>
      </c>
      <c r="Z192" s="116">
        <v>0</v>
      </c>
      <c r="AA192" s="117">
        <f>$Z$192*$K$192</f>
        <v>0</v>
      </c>
      <c r="AR192" s="40" t="s">
        <v>250</v>
      </c>
      <c r="AT192" s="40" t="s">
        <v>183</v>
      </c>
      <c r="AU192" s="40" t="s">
        <v>136</v>
      </c>
      <c r="AY192" s="40" t="s">
        <v>131</v>
      </c>
      <c r="BE192" s="118">
        <f>IF($U$192="základná",$N$192,0)</f>
        <v>0</v>
      </c>
      <c r="BF192" s="118">
        <f>IF($U$192="znížená",$N$192,0)</f>
        <v>0</v>
      </c>
      <c r="BG192" s="118">
        <f>IF($U$192="zákl. prenesená",$N$192,0)</f>
        <v>0</v>
      </c>
      <c r="BH192" s="118">
        <f>IF($U$192="zníž. prenesená",$N$192,0)</f>
        <v>0</v>
      </c>
      <c r="BI192" s="118">
        <f>IF($U$192="nulová",$N$192,0)</f>
        <v>0</v>
      </c>
      <c r="BJ192" s="40" t="s">
        <v>136</v>
      </c>
      <c r="BK192" s="119">
        <f>ROUND($L$192*$K$192,3)</f>
        <v>0</v>
      </c>
      <c r="BL192" s="40" t="s">
        <v>187</v>
      </c>
      <c r="BM192" s="40" t="s">
        <v>307</v>
      </c>
    </row>
    <row r="193" spans="2:65" s="40" customFormat="1" ht="27" customHeight="1" x14ac:dyDescent="0.25">
      <c r="B193" s="130"/>
      <c r="C193" s="145" t="s">
        <v>308</v>
      </c>
      <c r="D193" s="145" t="s">
        <v>183</v>
      </c>
      <c r="E193" s="146" t="s">
        <v>309</v>
      </c>
      <c r="F193" s="196" t="s">
        <v>979</v>
      </c>
      <c r="G193" s="197"/>
      <c r="H193" s="197"/>
      <c r="I193" s="198"/>
      <c r="J193" s="122" t="s">
        <v>2</v>
      </c>
      <c r="K193" s="123">
        <v>22.190999999999999</v>
      </c>
      <c r="L193" s="162"/>
      <c r="M193" s="162"/>
      <c r="N193" s="164">
        <f>ROUND($L$193*$K$193,2)</f>
        <v>0</v>
      </c>
      <c r="O193" s="164"/>
      <c r="P193" s="164"/>
      <c r="Q193" s="164"/>
      <c r="R193" s="43"/>
      <c r="T193" s="114"/>
      <c r="U193" s="115" t="s">
        <v>64</v>
      </c>
      <c r="V193" s="116">
        <v>0</v>
      </c>
      <c r="W193" s="116">
        <f>$V$193*$K$193</f>
        <v>0</v>
      </c>
      <c r="X193" s="116">
        <v>1E-4</v>
      </c>
      <c r="Y193" s="116">
        <f>$X$193*$K$193</f>
        <v>2.2190999999999999E-3</v>
      </c>
      <c r="Z193" s="116">
        <v>0</v>
      </c>
      <c r="AA193" s="117">
        <f>$Z$193*$K$193</f>
        <v>0</v>
      </c>
      <c r="AR193" s="40" t="s">
        <v>250</v>
      </c>
      <c r="AT193" s="40" t="s">
        <v>183</v>
      </c>
      <c r="AU193" s="40" t="s">
        <v>136</v>
      </c>
      <c r="AY193" s="40" t="s">
        <v>131</v>
      </c>
      <c r="BE193" s="118">
        <f>IF($U$193="základná",$N$193,0)</f>
        <v>0</v>
      </c>
      <c r="BF193" s="118">
        <f>IF($U$193="znížená",$N$193,0)</f>
        <v>0</v>
      </c>
      <c r="BG193" s="118">
        <f>IF($U$193="zákl. prenesená",$N$193,0)</f>
        <v>0</v>
      </c>
      <c r="BH193" s="118">
        <f>IF($U$193="zníž. prenesená",$N$193,0)</f>
        <v>0</v>
      </c>
      <c r="BI193" s="118">
        <f>IF($U$193="nulová",$N$193,0)</f>
        <v>0</v>
      </c>
      <c r="BJ193" s="40" t="s">
        <v>136</v>
      </c>
      <c r="BK193" s="119">
        <f>ROUND($L$193*$K$193,3)</f>
        <v>0</v>
      </c>
      <c r="BL193" s="40" t="s">
        <v>187</v>
      </c>
      <c r="BM193" s="40" t="s">
        <v>310</v>
      </c>
    </row>
    <row r="194" spans="2:65" s="40" customFormat="1" ht="27" customHeight="1" x14ac:dyDescent="0.25">
      <c r="B194" s="130"/>
      <c r="C194" s="141" t="s">
        <v>311</v>
      </c>
      <c r="D194" s="141" t="s">
        <v>132</v>
      </c>
      <c r="E194" s="142" t="s">
        <v>312</v>
      </c>
      <c r="F194" s="199" t="s">
        <v>313</v>
      </c>
      <c r="G194" s="200"/>
      <c r="H194" s="200"/>
      <c r="I194" s="201"/>
      <c r="J194" s="112" t="s">
        <v>4</v>
      </c>
      <c r="K194" s="113">
        <v>54.985999999999997</v>
      </c>
      <c r="L194" s="160"/>
      <c r="M194" s="160"/>
      <c r="N194" s="166">
        <f>ROUND($L$194*$K$194,2)</f>
        <v>0</v>
      </c>
      <c r="O194" s="166"/>
      <c r="P194" s="166"/>
      <c r="Q194" s="166"/>
      <c r="R194" s="43"/>
      <c r="T194" s="114"/>
      <c r="U194" s="115" t="s">
        <v>64</v>
      </c>
      <c r="V194" s="116">
        <v>0</v>
      </c>
      <c r="W194" s="116">
        <f>$V$194*$K$194</f>
        <v>0</v>
      </c>
      <c r="X194" s="116">
        <v>0</v>
      </c>
      <c r="Y194" s="116">
        <f>$X$194*$K$194</f>
        <v>0</v>
      </c>
      <c r="Z194" s="116">
        <v>0</v>
      </c>
      <c r="AA194" s="117">
        <f>$Z$194*$K$194</f>
        <v>0</v>
      </c>
      <c r="AR194" s="40" t="s">
        <v>187</v>
      </c>
      <c r="AT194" s="40" t="s">
        <v>132</v>
      </c>
      <c r="AU194" s="40" t="s">
        <v>136</v>
      </c>
      <c r="AY194" s="40" t="s">
        <v>131</v>
      </c>
      <c r="BE194" s="118">
        <f>IF($U$194="základná",$N$194,0)</f>
        <v>0</v>
      </c>
      <c r="BF194" s="118">
        <f>IF($U$194="znížená",$N$194,0)</f>
        <v>0</v>
      </c>
      <c r="BG194" s="118">
        <f>IF($U$194="zákl. prenesená",$N$194,0)</f>
        <v>0</v>
      </c>
      <c r="BH194" s="118">
        <f>IF($U$194="zníž. prenesená",$N$194,0)</f>
        <v>0</v>
      </c>
      <c r="BI194" s="118">
        <f>IF($U$194="nulová",$N$194,0)</f>
        <v>0</v>
      </c>
      <c r="BJ194" s="40" t="s">
        <v>136</v>
      </c>
      <c r="BK194" s="119">
        <f>ROUND($L$194*$K$194,3)</f>
        <v>0</v>
      </c>
      <c r="BL194" s="40" t="s">
        <v>187</v>
      </c>
      <c r="BM194" s="40" t="s">
        <v>314</v>
      </c>
    </row>
    <row r="195" spans="2:65" s="101" customFormat="1" ht="30.75" customHeight="1" x14ac:dyDescent="0.3">
      <c r="B195" s="140"/>
      <c r="C195" s="149"/>
      <c r="D195" s="150" t="s">
        <v>92</v>
      </c>
      <c r="E195" s="150"/>
      <c r="F195" s="150"/>
      <c r="G195" s="150"/>
      <c r="H195" s="150"/>
      <c r="I195" s="150"/>
      <c r="J195" s="109"/>
      <c r="K195" s="109"/>
      <c r="L195" s="109"/>
      <c r="M195" s="109"/>
      <c r="N195" s="168">
        <f>$BK$195</f>
        <v>0</v>
      </c>
      <c r="O195" s="168"/>
      <c r="P195" s="168"/>
      <c r="Q195" s="168"/>
      <c r="R195" s="103"/>
      <c r="T195" s="104"/>
      <c r="W195" s="105">
        <f>SUM($W$196:$W$203)</f>
        <v>19.569798900000002</v>
      </c>
      <c r="Y195" s="105">
        <f>SUM($Y$196:$Y$203)</f>
        <v>6.8321850000000003E-2</v>
      </c>
      <c r="AA195" s="106">
        <f>SUM($AA$196:$AA$203)</f>
        <v>0</v>
      </c>
      <c r="AR195" s="107" t="s">
        <v>136</v>
      </c>
      <c r="AT195" s="107" t="s">
        <v>129</v>
      </c>
      <c r="AU195" s="107" t="s">
        <v>130</v>
      </c>
      <c r="AY195" s="107" t="s">
        <v>131</v>
      </c>
      <c r="BK195" s="108">
        <f>SUM($BK$196:$BK$203)</f>
        <v>0</v>
      </c>
    </row>
    <row r="196" spans="2:65" s="40" customFormat="1" ht="27" customHeight="1" x14ac:dyDescent="0.25">
      <c r="B196" s="130"/>
      <c r="C196" s="141" t="s">
        <v>315</v>
      </c>
      <c r="D196" s="141" t="s">
        <v>132</v>
      </c>
      <c r="E196" s="142" t="s">
        <v>316</v>
      </c>
      <c r="F196" s="199" t="s">
        <v>317</v>
      </c>
      <c r="G196" s="200"/>
      <c r="H196" s="200"/>
      <c r="I196" s="201"/>
      <c r="J196" s="112" t="s">
        <v>2</v>
      </c>
      <c r="K196" s="113">
        <v>12</v>
      </c>
      <c r="L196" s="160"/>
      <c r="M196" s="160"/>
      <c r="N196" s="166">
        <f>ROUND($L$196*$K$196,2)</f>
        <v>0</v>
      </c>
      <c r="O196" s="166"/>
      <c r="P196" s="166"/>
      <c r="Q196" s="166"/>
      <c r="R196" s="43"/>
      <c r="T196" s="114"/>
      <c r="U196" s="115" t="s">
        <v>64</v>
      </c>
      <c r="V196" s="116">
        <v>0.60643000000000002</v>
      </c>
      <c r="W196" s="116">
        <f>$V$196*$K$196</f>
        <v>7.2771600000000003</v>
      </c>
      <c r="X196" s="116">
        <v>1.57E-3</v>
      </c>
      <c r="Y196" s="116">
        <f>$X$196*$K$196</f>
        <v>1.8839999999999999E-2</v>
      </c>
      <c r="Z196" s="116">
        <v>0</v>
      </c>
      <c r="AA196" s="117">
        <f>$Z$196*$K$196</f>
        <v>0</v>
      </c>
      <c r="AR196" s="40" t="s">
        <v>187</v>
      </c>
      <c r="AT196" s="40" t="s">
        <v>132</v>
      </c>
      <c r="AU196" s="40" t="s">
        <v>136</v>
      </c>
      <c r="AY196" s="40" t="s">
        <v>131</v>
      </c>
      <c r="BE196" s="118">
        <f>IF($U$196="základná",$N$196,0)</f>
        <v>0</v>
      </c>
      <c r="BF196" s="118">
        <f>IF($U$196="znížená",$N$196,0)</f>
        <v>0</v>
      </c>
      <c r="BG196" s="118">
        <f>IF($U$196="zákl. prenesená",$N$196,0)</f>
        <v>0</v>
      </c>
      <c r="BH196" s="118">
        <f>IF($U$196="zníž. prenesená",$N$196,0)</f>
        <v>0</v>
      </c>
      <c r="BI196" s="118">
        <f>IF($U$196="nulová",$N$196,0)</f>
        <v>0</v>
      </c>
      <c r="BJ196" s="40" t="s">
        <v>136</v>
      </c>
      <c r="BK196" s="119">
        <f>ROUND($L$196*$K$196,3)</f>
        <v>0</v>
      </c>
      <c r="BL196" s="40" t="s">
        <v>187</v>
      </c>
      <c r="BM196" s="40" t="s">
        <v>318</v>
      </c>
    </row>
    <row r="197" spans="2:65" s="40" customFormat="1" ht="27" customHeight="1" x14ac:dyDescent="0.25">
      <c r="B197" s="130"/>
      <c r="C197" s="141" t="s">
        <v>319</v>
      </c>
      <c r="D197" s="141" t="s">
        <v>132</v>
      </c>
      <c r="E197" s="142" t="s">
        <v>320</v>
      </c>
      <c r="F197" s="199" t="s">
        <v>321</v>
      </c>
      <c r="G197" s="200"/>
      <c r="H197" s="200"/>
      <c r="I197" s="201"/>
      <c r="J197" s="112" t="s">
        <v>2</v>
      </c>
      <c r="K197" s="113">
        <v>1.2</v>
      </c>
      <c r="L197" s="160"/>
      <c r="M197" s="160"/>
      <c r="N197" s="166">
        <f>ROUND($L$197*$K$197,2)</f>
        <v>0</v>
      </c>
      <c r="O197" s="166"/>
      <c r="P197" s="166"/>
      <c r="Q197" s="166"/>
      <c r="R197" s="43"/>
      <c r="T197" s="114"/>
      <c r="U197" s="115" t="s">
        <v>64</v>
      </c>
      <c r="V197" s="116">
        <v>0.61680999999999997</v>
      </c>
      <c r="W197" s="116">
        <f>$V$197*$K$197</f>
        <v>0.74017199999999994</v>
      </c>
      <c r="X197" s="116">
        <v>1.6299999999999999E-3</v>
      </c>
      <c r="Y197" s="116">
        <f>$X$197*$K$197</f>
        <v>1.9559999999999998E-3</v>
      </c>
      <c r="Z197" s="116">
        <v>0</v>
      </c>
      <c r="AA197" s="117">
        <f>$Z$197*$K$197</f>
        <v>0</v>
      </c>
      <c r="AR197" s="40" t="s">
        <v>187</v>
      </c>
      <c r="AT197" s="40" t="s">
        <v>132</v>
      </c>
      <c r="AU197" s="40" t="s">
        <v>136</v>
      </c>
      <c r="AY197" s="40" t="s">
        <v>131</v>
      </c>
      <c r="BE197" s="118">
        <f>IF($U$197="základná",$N$197,0)</f>
        <v>0</v>
      </c>
      <c r="BF197" s="118">
        <f>IF($U$197="znížená",$N$197,0)</f>
        <v>0</v>
      </c>
      <c r="BG197" s="118">
        <f>IF($U$197="zákl. prenesená",$N$197,0)</f>
        <v>0</v>
      </c>
      <c r="BH197" s="118">
        <f>IF($U$197="zníž. prenesená",$N$197,0)</f>
        <v>0</v>
      </c>
      <c r="BI197" s="118">
        <f>IF($U$197="nulová",$N$197,0)</f>
        <v>0</v>
      </c>
      <c r="BJ197" s="40" t="s">
        <v>136</v>
      </c>
      <c r="BK197" s="119">
        <f>ROUND($L$197*$K$197,3)</f>
        <v>0</v>
      </c>
      <c r="BL197" s="40" t="s">
        <v>187</v>
      </c>
      <c r="BM197" s="40" t="s">
        <v>322</v>
      </c>
    </row>
    <row r="198" spans="2:65" s="40" customFormat="1" ht="27" customHeight="1" x14ac:dyDescent="0.25">
      <c r="B198" s="130"/>
      <c r="C198" s="141" t="s">
        <v>323</v>
      </c>
      <c r="D198" s="141" t="s">
        <v>132</v>
      </c>
      <c r="E198" s="142" t="s">
        <v>324</v>
      </c>
      <c r="F198" s="199" t="s">
        <v>325</v>
      </c>
      <c r="G198" s="200"/>
      <c r="H198" s="200"/>
      <c r="I198" s="201"/>
      <c r="J198" s="112" t="s">
        <v>2</v>
      </c>
      <c r="K198" s="113">
        <v>21.545000000000002</v>
      </c>
      <c r="L198" s="160"/>
      <c r="M198" s="160"/>
      <c r="N198" s="166">
        <f>ROUND($L$198*$K$198,2)</f>
        <v>0</v>
      </c>
      <c r="O198" s="166"/>
      <c r="P198" s="166"/>
      <c r="Q198" s="166"/>
      <c r="R198" s="43"/>
      <c r="T198" s="114"/>
      <c r="U198" s="115" t="s">
        <v>64</v>
      </c>
      <c r="V198" s="116">
        <v>0.29221999999999998</v>
      </c>
      <c r="W198" s="116">
        <f>$V$198*$K$198</f>
        <v>6.2958799000000001</v>
      </c>
      <c r="X198" s="116">
        <v>1.5299999999999999E-3</v>
      </c>
      <c r="Y198" s="116">
        <f>$X$198*$K$198</f>
        <v>3.2963850000000003E-2</v>
      </c>
      <c r="Z198" s="116">
        <v>0</v>
      </c>
      <c r="AA198" s="117">
        <f>$Z$198*$K$198</f>
        <v>0</v>
      </c>
      <c r="AR198" s="40" t="s">
        <v>187</v>
      </c>
      <c r="AT198" s="40" t="s">
        <v>132</v>
      </c>
      <c r="AU198" s="40" t="s">
        <v>136</v>
      </c>
      <c r="AY198" s="40" t="s">
        <v>131</v>
      </c>
      <c r="BE198" s="118">
        <f>IF($U$198="základná",$N$198,0)</f>
        <v>0</v>
      </c>
      <c r="BF198" s="118">
        <f>IF($U$198="znížená",$N$198,0)</f>
        <v>0</v>
      </c>
      <c r="BG198" s="118">
        <f>IF($U$198="zákl. prenesená",$N$198,0)</f>
        <v>0</v>
      </c>
      <c r="BH198" s="118">
        <f>IF($U$198="zníž. prenesená",$N$198,0)</f>
        <v>0</v>
      </c>
      <c r="BI198" s="118">
        <f>IF($U$198="nulová",$N$198,0)</f>
        <v>0</v>
      </c>
      <c r="BJ198" s="40" t="s">
        <v>136</v>
      </c>
      <c r="BK198" s="119">
        <f>ROUND($L$198*$K$198,3)</f>
        <v>0</v>
      </c>
      <c r="BL198" s="40" t="s">
        <v>187</v>
      </c>
      <c r="BM198" s="40" t="s">
        <v>326</v>
      </c>
    </row>
    <row r="199" spans="2:65" s="40" customFormat="1" ht="15.75" customHeight="1" x14ac:dyDescent="0.25">
      <c r="B199" s="130"/>
      <c r="C199" s="141" t="s">
        <v>327</v>
      </c>
      <c r="D199" s="141" t="s">
        <v>132</v>
      </c>
      <c r="E199" s="142" t="s">
        <v>328</v>
      </c>
      <c r="F199" s="199" t="s">
        <v>329</v>
      </c>
      <c r="G199" s="200"/>
      <c r="H199" s="200"/>
      <c r="I199" s="201"/>
      <c r="J199" s="112" t="s">
        <v>2</v>
      </c>
      <c r="K199" s="113">
        <v>3.3</v>
      </c>
      <c r="L199" s="160"/>
      <c r="M199" s="160"/>
      <c r="N199" s="166">
        <f>ROUND($L$199*$K$199,2)</f>
        <v>0</v>
      </c>
      <c r="O199" s="166"/>
      <c r="P199" s="166"/>
      <c r="Q199" s="166"/>
      <c r="R199" s="43"/>
      <c r="T199" s="114"/>
      <c r="U199" s="115" t="s">
        <v>64</v>
      </c>
      <c r="V199" s="116">
        <v>0.34249000000000002</v>
      </c>
      <c r="W199" s="116">
        <f>$V$199*$K$199</f>
        <v>1.130217</v>
      </c>
      <c r="X199" s="116">
        <v>6.4000000000000005E-4</v>
      </c>
      <c r="Y199" s="116">
        <f>$X$199*$K$199</f>
        <v>2.1120000000000002E-3</v>
      </c>
      <c r="Z199" s="116">
        <v>0</v>
      </c>
      <c r="AA199" s="117">
        <f>$Z$199*$K$199</f>
        <v>0</v>
      </c>
      <c r="AR199" s="40" t="s">
        <v>187</v>
      </c>
      <c r="AT199" s="40" t="s">
        <v>132</v>
      </c>
      <c r="AU199" s="40" t="s">
        <v>136</v>
      </c>
      <c r="AY199" s="40" t="s">
        <v>131</v>
      </c>
      <c r="BE199" s="118">
        <f>IF($U$199="základná",$N$199,0)</f>
        <v>0</v>
      </c>
      <c r="BF199" s="118">
        <f>IF($U$199="znížená",$N$199,0)</f>
        <v>0</v>
      </c>
      <c r="BG199" s="118">
        <f>IF($U$199="zákl. prenesená",$N$199,0)</f>
        <v>0</v>
      </c>
      <c r="BH199" s="118">
        <f>IF($U$199="zníž. prenesená",$N$199,0)</f>
        <v>0</v>
      </c>
      <c r="BI199" s="118">
        <f>IF($U$199="nulová",$N$199,0)</f>
        <v>0</v>
      </c>
      <c r="BJ199" s="40" t="s">
        <v>136</v>
      </c>
      <c r="BK199" s="119">
        <f>ROUND($L$199*$K$199,3)</f>
        <v>0</v>
      </c>
      <c r="BL199" s="40" t="s">
        <v>187</v>
      </c>
      <c r="BM199" s="40" t="s">
        <v>330</v>
      </c>
    </row>
    <row r="200" spans="2:65" s="40" customFormat="1" ht="27" customHeight="1" x14ac:dyDescent="0.25">
      <c r="B200" s="130"/>
      <c r="C200" s="141" t="s">
        <v>331</v>
      </c>
      <c r="D200" s="141" t="s">
        <v>132</v>
      </c>
      <c r="E200" s="142" t="s">
        <v>332</v>
      </c>
      <c r="F200" s="199" t="s">
        <v>333</v>
      </c>
      <c r="G200" s="200"/>
      <c r="H200" s="200"/>
      <c r="I200" s="201"/>
      <c r="J200" s="112" t="s">
        <v>5</v>
      </c>
      <c r="K200" s="113">
        <v>3</v>
      </c>
      <c r="L200" s="160"/>
      <c r="M200" s="160"/>
      <c r="N200" s="166">
        <f>ROUND($L$200*$K$200,2)</f>
        <v>0</v>
      </c>
      <c r="O200" s="166"/>
      <c r="P200" s="166"/>
      <c r="Q200" s="166"/>
      <c r="R200" s="43"/>
      <c r="T200" s="114"/>
      <c r="U200" s="115" t="s">
        <v>64</v>
      </c>
      <c r="V200" s="116">
        <v>0.13729</v>
      </c>
      <c r="W200" s="116">
        <f>$V$200*$K$200</f>
        <v>0.41186999999999996</v>
      </c>
      <c r="X200" s="116">
        <v>4.15E-3</v>
      </c>
      <c r="Y200" s="116">
        <f>$X$200*$K$200</f>
        <v>1.2449999999999999E-2</v>
      </c>
      <c r="Z200" s="116">
        <v>0</v>
      </c>
      <c r="AA200" s="117">
        <f>$Z$200*$K$200</f>
        <v>0</v>
      </c>
      <c r="AR200" s="40" t="s">
        <v>187</v>
      </c>
      <c r="AT200" s="40" t="s">
        <v>132</v>
      </c>
      <c r="AU200" s="40" t="s">
        <v>136</v>
      </c>
      <c r="AY200" s="40" t="s">
        <v>131</v>
      </c>
      <c r="BE200" s="118">
        <f>IF($U$200="základná",$N$200,0)</f>
        <v>0</v>
      </c>
      <c r="BF200" s="118">
        <f>IF($U$200="znížená",$N$200,0)</f>
        <v>0</v>
      </c>
      <c r="BG200" s="118">
        <f>IF($U$200="zákl. prenesená",$N$200,0)</f>
        <v>0</v>
      </c>
      <c r="BH200" s="118">
        <f>IF($U$200="zníž. prenesená",$N$200,0)</f>
        <v>0</v>
      </c>
      <c r="BI200" s="118">
        <f>IF($U$200="nulová",$N$200,0)</f>
        <v>0</v>
      </c>
      <c r="BJ200" s="40" t="s">
        <v>136</v>
      </c>
      <c r="BK200" s="119">
        <f>ROUND($L$200*$K$200,3)</f>
        <v>0</v>
      </c>
      <c r="BL200" s="40" t="s">
        <v>187</v>
      </c>
      <c r="BM200" s="40" t="s">
        <v>334</v>
      </c>
    </row>
    <row r="201" spans="2:65" s="40" customFormat="1" ht="27" customHeight="1" x14ac:dyDescent="0.25">
      <c r="B201" s="130"/>
      <c r="C201" s="141" t="s">
        <v>335</v>
      </c>
      <c r="D201" s="141" t="s">
        <v>132</v>
      </c>
      <c r="E201" s="142" t="s">
        <v>336</v>
      </c>
      <c r="F201" s="199" t="s">
        <v>337</v>
      </c>
      <c r="G201" s="200"/>
      <c r="H201" s="200"/>
      <c r="I201" s="201"/>
      <c r="J201" s="112" t="s">
        <v>2</v>
      </c>
      <c r="K201" s="113">
        <v>37.145000000000003</v>
      </c>
      <c r="L201" s="160"/>
      <c r="M201" s="160"/>
      <c r="N201" s="166">
        <f>ROUND($L$201*$K$201,2)</f>
        <v>0</v>
      </c>
      <c r="O201" s="166"/>
      <c r="P201" s="166"/>
      <c r="Q201" s="166"/>
      <c r="R201" s="43"/>
      <c r="T201" s="114"/>
      <c r="U201" s="115" t="s">
        <v>64</v>
      </c>
      <c r="V201" s="116">
        <v>4.4999999999999998E-2</v>
      </c>
      <c r="W201" s="116">
        <f>$V$201*$K$201</f>
        <v>1.6715250000000001</v>
      </c>
      <c r="X201" s="116">
        <v>0</v>
      </c>
      <c r="Y201" s="116">
        <f>$X$201*$K$201</f>
        <v>0</v>
      </c>
      <c r="Z201" s="116">
        <v>0</v>
      </c>
      <c r="AA201" s="117">
        <f>$Z$201*$K$201</f>
        <v>0</v>
      </c>
      <c r="AR201" s="40" t="s">
        <v>187</v>
      </c>
      <c r="AT201" s="40" t="s">
        <v>132</v>
      </c>
      <c r="AU201" s="40" t="s">
        <v>136</v>
      </c>
      <c r="AY201" s="40" t="s">
        <v>131</v>
      </c>
      <c r="BE201" s="118">
        <f>IF($U$201="základná",$N$201,0)</f>
        <v>0</v>
      </c>
      <c r="BF201" s="118">
        <f>IF($U$201="znížená",$N$201,0)</f>
        <v>0</v>
      </c>
      <c r="BG201" s="118">
        <f>IF($U$201="zákl. prenesená",$N$201,0)</f>
        <v>0</v>
      </c>
      <c r="BH201" s="118">
        <f>IF($U$201="zníž. prenesená",$N$201,0)</f>
        <v>0</v>
      </c>
      <c r="BI201" s="118">
        <f>IF($U$201="nulová",$N$201,0)</f>
        <v>0</v>
      </c>
      <c r="BJ201" s="40" t="s">
        <v>136</v>
      </c>
      <c r="BK201" s="119">
        <f>ROUND($L$201*$K$201,3)</f>
        <v>0</v>
      </c>
      <c r="BL201" s="40" t="s">
        <v>187</v>
      </c>
      <c r="BM201" s="40" t="s">
        <v>338</v>
      </c>
    </row>
    <row r="202" spans="2:65" s="40" customFormat="1" ht="27" customHeight="1" x14ac:dyDescent="0.25">
      <c r="B202" s="130"/>
      <c r="C202" s="141" t="s">
        <v>339</v>
      </c>
      <c r="D202" s="141" t="s">
        <v>132</v>
      </c>
      <c r="E202" s="142" t="s">
        <v>340</v>
      </c>
      <c r="F202" s="199" t="s">
        <v>341</v>
      </c>
      <c r="G202" s="200"/>
      <c r="H202" s="200"/>
      <c r="I202" s="201"/>
      <c r="J202" s="112" t="s">
        <v>2</v>
      </c>
      <c r="K202" s="113">
        <v>37.145000000000003</v>
      </c>
      <c r="L202" s="160"/>
      <c r="M202" s="160"/>
      <c r="N202" s="166">
        <f>ROUND($L$202*$K$202,2)</f>
        <v>0</v>
      </c>
      <c r="O202" s="166"/>
      <c r="P202" s="166"/>
      <c r="Q202" s="166"/>
      <c r="R202" s="43"/>
      <c r="T202" s="114"/>
      <c r="U202" s="115" t="s">
        <v>64</v>
      </c>
      <c r="V202" s="116">
        <v>5.5E-2</v>
      </c>
      <c r="W202" s="116">
        <f>$V$202*$K$202</f>
        <v>2.0429750000000002</v>
      </c>
      <c r="X202" s="116">
        <v>0</v>
      </c>
      <c r="Y202" s="116">
        <f>$X$202*$K$202</f>
        <v>0</v>
      </c>
      <c r="Z202" s="116">
        <v>0</v>
      </c>
      <c r="AA202" s="117">
        <f>$Z$202*$K$202</f>
        <v>0</v>
      </c>
      <c r="AR202" s="40" t="s">
        <v>187</v>
      </c>
      <c r="AT202" s="40" t="s">
        <v>132</v>
      </c>
      <c r="AU202" s="40" t="s">
        <v>136</v>
      </c>
      <c r="AY202" s="40" t="s">
        <v>131</v>
      </c>
      <c r="BE202" s="118">
        <f>IF($U$202="základná",$N$202,0)</f>
        <v>0</v>
      </c>
      <c r="BF202" s="118">
        <f>IF($U$202="znížená",$N$202,0)</f>
        <v>0</v>
      </c>
      <c r="BG202" s="118">
        <f>IF($U$202="zákl. prenesená",$N$202,0)</f>
        <v>0</v>
      </c>
      <c r="BH202" s="118">
        <f>IF($U$202="zníž. prenesená",$N$202,0)</f>
        <v>0</v>
      </c>
      <c r="BI202" s="118">
        <f>IF($U$202="nulová",$N$202,0)</f>
        <v>0</v>
      </c>
      <c r="BJ202" s="40" t="s">
        <v>136</v>
      </c>
      <c r="BK202" s="119">
        <f>ROUND($L$202*$K$202,3)</f>
        <v>0</v>
      </c>
      <c r="BL202" s="40" t="s">
        <v>187</v>
      </c>
      <c r="BM202" s="40" t="s">
        <v>342</v>
      </c>
    </row>
    <row r="203" spans="2:65" s="40" customFormat="1" ht="27" customHeight="1" x14ac:dyDescent="0.25">
      <c r="B203" s="130"/>
      <c r="C203" s="141" t="s">
        <v>343</v>
      </c>
      <c r="D203" s="141" t="s">
        <v>132</v>
      </c>
      <c r="E203" s="142" t="s">
        <v>344</v>
      </c>
      <c r="F203" s="199" t="s">
        <v>345</v>
      </c>
      <c r="G203" s="200"/>
      <c r="H203" s="200"/>
      <c r="I203" s="201"/>
      <c r="J203" s="112" t="s">
        <v>4</v>
      </c>
      <c r="K203" s="113">
        <v>4.9980000000000002</v>
      </c>
      <c r="L203" s="160"/>
      <c r="M203" s="160"/>
      <c r="N203" s="166">
        <f>ROUND($L$203*$K$203,2)</f>
        <v>0</v>
      </c>
      <c r="O203" s="166"/>
      <c r="P203" s="166"/>
      <c r="Q203" s="166"/>
      <c r="R203" s="43"/>
      <c r="T203" s="114"/>
      <c r="U203" s="115" t="s">
        <v>64</v>
      </c>
      <c r="V203" s="116">
        <v>0</v>
      </c>
      <c r="W203" s="116">
        <f>$V$203*$K$203</f>
        <v>0</v>
      </c>
      <c r="X203" s="116">
        <v>0</v>
      </c>
      <c r="Y203" s="116">
        <f>$X$203*$K$203</f>
        <v>0</v>
      </c>
      <c r="Z203" s="116">
        <v>0</v>
      </c>
      <c r="AA203" s="117">
        <f>$Z$203*$K$203</f>
        <v>0</v>
      </c>
      <c r="AR203" s="40" t="s">
        <v>187</v>
      </c>
      <c r="AT203" s="40" t="s">
        <v>132</v>
      </c>
      <c r="AU203" s="40" t="s">
        <v>136</v>
      </c>
      <c r="AY203" s="40" t="s">
        <v>131</v>
      </c>
      <c r="BE203" s="118">
        <f>IF($U$203="základná",$N$203,0)</f>
        <v>0</v>
      </c>
      <c r="BF203" s="118">
        <f>IF($U$203="znížená",$N$203,0)</f>
        <v>0</v>
      </c>
      <c r="BG203" s="118">
        <f>IF($U$203="zákl. prenesená",$N$203,0)</f>
        <v>0</v>
      </c>
      <c r="BH203" s="118">
        <f>IF($U$203="zníž. prenesená",$N$203,0)</f>
        <v>0</v>
      </c>
      <c r="BI203" s="118">
        <f>IF($U$203="nulová",$N$203,0)</f>
        <v>0</v>
      </c>
      <c r="BJ203" s="40" t="s">
        <v>136</v>
      </c>
      <c r="BK203" s="119">
        <f>ROUND($L$203*$K$203,3)</f>
        <v>0</v>
      </c>
      <c r="BL203" s="40" t="s">
        <v>187</v>
      </c>
      <c r="BM203" s="40" t="s">
        <v>346</v>
      </c>
    </row>
    <row r="204" spans="2:65" s="101" customFormat="1" ht="30.75" customHeight="1" x14ac:dyDescent="0.3">
      <c r="B204" s="140"/>
      <c r="C204" s="149"/>
      <c r="D204" s="150" t="s">
        <v>93</v>
      </c>
      <c r="E204" s="150"/>
      <c r="F204" s="150"/>
      <c r="G204" s="150"/>
      <c r="H204" s="150"/>
      <c r="I204" s="150"/>
      <c r="J204" s="109"/>
      <c r="K204" s="109"/>
      <c r="L204" s="109"/>
      <c r="M204" s="109"/>
      <c r="N204" s="168">
        <f>$BK$204</f>
        <v>0</v>
      </c>
      <c r="O204" s="168"/>
      <c r="P204" s="168"/>
      <c r="Q204" s="168"/>
      <c r="R204" s="103"/>
      <c r="T204" s="104"/>
      <c r="W204" s="105">
        <f>SUM($W$205:$W$211)</f>
        <v>23.464960000000001</v>
      </c>
      <c r="Y204" s="105">
        <f>SUM($Y$205:$Y$211)</f>
        <v>2.5579000000000001E-2</v>
      </c>
      <c r="AA204" s="106">
        <f>SUM($AA$205:$AA$211)</f>
        <v>0</v>
      </c>
      <c r="AR204" s="107" t="s">
        <v>136</v>
      </c>
      <c r="AT204" s="107" t="s">
        <v>129</v>
      </c>
      <c r="AU204" s="107" t="s">
        <v>130</v>
      </c>
      <c r="AY204" s="107" t="s">
        <v>131</v>
      </c>
      <c r="BK204" s="108">
        <f>SUM($BK$205:$BK$211)</f>
        <v>0</v>
      </c>
    </row>
    <row r="205" spans="2:65" s="40" customFormat="1" ht="27" customHeight="1" x14ac:dyDescent="0.25">
      <c r="B205" s="130"/>
      <c r="C205" s="141" t="s">
        <v>347</v>
      </c>
      <c r="D205" s="141" t="s">
        <v>132</v>
      </c>
      <c r="E205" s="142" t="s">
        <v>348</v>
      </c>
      <c r="F205" s="199" t="s">
        <v>980</v>
      </c>
      <c r="G205" s="200"/>
      <c r="H205" s="200"/>
      <c r="I205" s="201"/>
      <c r="J205" s="112" t="s">
        <v>2</v>
      </c>
      <c r="K205" s="113">
        <v>29.5</v>
      </c>
      <c r="L205" s="160"/>
      <c r="M205" s="160"/>
      <c r="N205" s="166">
        <f>ROUND($L$205*$K$205,2)</f>
        <v>0</v>
      </c>
      <c r="O205" s="166"/>
      <c r="P205" s="166"/>
      <c r="Q205" s="166"/>
      <c r="R205" s="43"/>
      <c r="T205" s="114"/>
      <c r="U205" s="115" t="s">
        <v>64</v>
      </c>
      <c r="V205" s="116">
        <v>0.49617</v>
      </c>
      <c r="W205" s="116">
        <f>$V$205*$K$205</f>
        <v>14.637015</v>
      </c>
      <c r="X205" s="116">
        <v>4.2000000000000002E-4</v>
      </c>
      <c r="Y205" s="116">
        <f>$X$205*$K$205</f>
        <v>1.239E-2</v>
      </c>
      <c r="Z205" s="116">
        <v>0</v>
      </c>
      <c r="AA205" s="117">
        <f>$Z$205*$K$205</f>
        <v>0</v>
      </c>
      <c r="AR205" s="40" t="s">
        <v>187</v>
      </c>
      <c r="AT205" s="40" t="s">
        <v>132</v>
      </c>
      <c r="AU205" s="40" t="s">
        <v>136</v>
      </c>
      <c r="AY205" s="40" t="s">
        <v>131</v>
      </c>
      <c r="BE205" s="118">
        <f>IF($U$205="základná",$N$205,0)</f>
        <v>0</v>
      </c>
      <c r="BF205" s="118">
        <f>IF($U$205="znížená",$N$205,0)</f>
        <v>0</v>
      </c>
      <c r="BG205" s="118">
        <f>IF($U$205="zákl. prenesená",$N$205,0)</f>
        <v>0</v>
      </c>
      <c r="BH205" s="118">
        <f>IF($U$205="zníž. prenesená",$N$205,0)</f>
        <v>0</v>
      </c>
      <c r="BI205" s="118">
        <f>IF($U$205="nulová",$N$205,0)</f>
        <v>0</v>
      </c>
      <c r="BJ205" s="40" t="s">
        <v>136</v>
      </c>
      <c r="BK205" s="119">
        <f>ROUND($L$205*$K$205,3)</f>
        <v>0</v>
      </c>
      <c r="BL205" s="40" t="s">
        <v>187</v>
      </c>
      <c r="BM205" s="40" t="s">
        <v>349</v>
      </c>
    </row>
    <row r="206" spans="2:65" s="40" customFormat="1" ht="27" customHeight="1" x14ac:dyDescent="0.25">
      <c r="B206" s="130"/>
      <c r="C206" s="141" t="s">
        <v>350</v>
      </c>
      <c r="D206" s="141" t="s">
        <v>132</v>
      </c>
      <c r="E206" s="142" t="s">
        <v>351</v>
      </c>
      <c r="F206" s="199" t="s">
        <v>981</v>
      </c>
      <c r="G206" s="200"/>
      <c r="H206" s="200"/>
      <c r="I206" s="201"/>
      <c r="J206" s="112" t="s">
        <v>2</v>
      </c>
      <c r="K206" s="113">
        <v>8.4</v>
      </c>
      <c r="L206" s="160"/>
      <c r="M206" s="160"/>
      <c r="N206" s="166">
        <f>ROUND($L$206*$K$206,2)</f>
        <v>0</v>
      </c>
      <c r="O206" s="166"/>
      <c r="P206" s="166"/>
      <c r="Q206" s="166"/>
      <c r="R206" s="43"/>
      <c r="T206" s="114"/>
      <c r="U206" s="115" t="s">
        <v>64</v>
      </c>
      <c r="V206" s="116">
        <v>0.49703000000000003</v>
      </c>
      <c r="W206" s="116">
        <f>$V$206*$K$206</f>
        <v>4.175052</v>
      </c>
      <c r="X206" s="116">
        <v>5.6999999999999998E-4</v>
      </c>
      <c r="Y206" s="116">
        <f>$X$206*$K$206</f>
        <v>4.7879999999999997E-3</v>
      </c>
      <c r="Z206" s="116">
        <v>0</v>
      </c>
      <c r="AA206" s="117">
        <f>$Z$206*$K$206</f>
        <v>0</v>
      </c>
      <c r="AR206" s="40" t="s">
        <v>187</v>
      </c>
      <c r="AT206" s="40" t="s">
        <v>132</v>
      </c>
      <c r="AU206" s="40" t="s">
        <v>136</v>
      </c>
      <c r="AY206" s="40" t="s">
        <v>131</v>
      </c>
      <c r="BE206" s="118">
        <f>IF($U$206="základná",$N$206,0)</f>
        <v>0</v>
      </c>
      <c r="BF206" s="118">
        <f>IF($U$206="znížená",$N$206,0)</f>
        <v>0</v>
      </c>
      <c r="BG206" s="118">
        <f>IF($U$206="zákl. prenesená",$N$206,0)</f>
        <v>0</v>
      </c>
      <c r="BH206" s="118">
        <f>IF($U$206="zníž. prenesená",$N$206,0)</f>
        <v>0</v>
      </c>
      <c r="BI206" s="118">
        <f>IF($U$206="nulová",$N$206,0)</f>
        <v>0</v>
      </c>
      <c r="BJ206" s="40" t="s">
        <v>136</v>
      </c>
      <c r="BK206" s="119">
        <f>ROUND($L$206*$K$206,3)</f>
        <v>0</v>
      </c>
      <c r="BL206" s="40" t="s">
        <v>187</v>
      </c>
      <c r="BM206" s="40" t="s">
        <v>352</v>
      </c>
    </row>
    <row r="207" spans="2:65" s="40" customFormat="1" ht="39" customHeight="1" x14ac:dyDescent="0.25">
      <c r="B207" s="130"/>
      <c r="C207" s="141" t="s">
        <v>353</v>
      </c>
      <c r="D207" s="141" t="s">
        <v>132</v>
      </c>
      <c r="E207" s="142" t="s">
        <v>354</v>
      </c>
      <c r="F207" s="199" t="s">
        <v>355</v>
      </c>
      <c r="G207" s="200"/>
      <c r="H207" s="200"/>
      <c r="I207" s="201"/>
      <c r="J207" s="112" t="s">
        <v>356</v>
      </c>
      <c r="K207" s="113">
        <v>0</v>
      </c>
      <c r="L207" s="160"/>
      <c r="M207" s="160"/>
      <c r="N207" s="166">
        <f>ROUND($L$207*$K$207,2)</f>
        <v>0</v>
      </c>
      <c r="O207" s="166"/>
      <c r="P207" s="166"/>
      <c r="Q207" s="166"/>
      <c r="R207" s="43"/>
      <c r="T207" s="114"/>
      <c r="U207" s="115" t="s">
        <v>64</v>
      </c>
      <c r="V207" s="116">
        <v>1.514</v>
      </c>
      <c r="W207" s="116">
        <f>$V$207*$K$207</f>
        <v>0</v>
      </c>
      <c r="X207" s="116">
        <v>2.1319999999999999E-2</v>
      </c>
      <c r="Y207" s="116">
        <f>$X$207*$K$207</f>
        <v>0</v>
      </c>
      <c r="Z207" s="116">
        <v>0</v>
      </c>
      <c r="AA207" s="117">
        <f>$Z$207*$K$207</f>
        <v>0</v>
      </c>
      <c r="AR207" s="40" t="s">
        <v>187</v>
      </c>
      <c r="AT207" s="40" t="s">
        <v>132</v>
      </c>
      <c r="AU207" s="40" t="s">
        <v>136</v>
      </c>
      <c r="AY207" s="40" t="s">
        <v>131</v>
      </c>
      <c r="BE207" s="118">
        <f>IF($U$207="základná",$N$207,0)</f>
        <v>0</v>
      </c>
      <c r="BF207" s="118">
        <f>IF($U$207="znížená",$N$207,0)</f>
        <v>0</v>
      </c>
      <c r="BG207" s="118">
        <f>IF($U$207="zákl. prenesená",$N$207,0)</f>
        <v>0</v>
      </c>
      <c r="BH207" s="118">
        <f>IF($U$207="zníž. prenesená",$N$207,0)</f>
        <v>0</v>
      </c>
      <c r="BI207" s="118">
        <f>IF($U$207="nulová",$N$207,0)</f>
        <v>0</v>
      </c>
      <c r="BJ207" s="40" t="s">
        <v>136</v>
      </c>
      <c r="BK207" s="119">
        <f>ROUND($L$207*$K$207,3)</f>
        <v>0</v>
      </c>
      <c r="BL207" s="40" t="s">
        <v>187</v>
      </c>
      <c r="BM207" s="40" t="s">
        <v>357</v>
      </c>
    </row>
    <row r="208" spans="2:65" s="40" customFormat="1" ht="15.75" customHeight="1" x14ac:dyDescent="0.25">
      <c r="B208" s="130"/>
      <c r="C208" s="141" t="s">
        <v>358</v>
      </c>
      <c r="D208" s="141" t="s">
        <v>132</v>
      </c>
      <c r="E208" s="142" t="s">
        <v>359</v>
      </c>
      <c r="F208" s="199" t="s">
        <v>360</v>
      </c>
      <c r="G208" s="200"/>
      <c r="H208" s="200"/>
      <c r="I208" s="201"/>
      <c r="J208" s="112" t="s">
        <v>5</v>
      </c>
      <c r="K208" s="113">
        <v>2</v>
      </c>
      <c r="L208" s="160"/>
      <c r="M208" s="160"/>
      <c r="N208" s="166">
        <f>ROUND($L$208*$K$208,2)</f>
        <v>0</v>
      </c>
      <c r="O208" s="166"/>
      <c r="P208" s="166"/>
      <c r="Q208" s="166"/>
      <c r="R208" s="43"/>
      <c r="T208" s="114"/>
      <c r="U208" s="115" t="s">
        <v>64</v>
      </c>
      <c r="V208" s="116">
        <v>1.3220000000000001E-2</v>
      </c>
      <c r="W208" s="116">
        <f>$V$208*$K$208</f>
        <v>2.6440000000000002E-2</v>
      </c>
      <c r="X208" s="116">
        <v>5.9999999999999995E-4</v>
      </c>
      <c r="Y208" s="116">
        <f>$X$208*$K$208</f>
        <v>1.1999999999999999E-3</v>
      </c>
      <c r="Z208" s="116">
        <v>0</v>
      </c>
      <c r="AA208" s="117">
        <f>$Z$208*$K$208</f>
        <v>0</v>
      </c>
      <c r="AR208" s="40" t="s">
        <v>187</v>
      </c>
      <c r="AT208" s="40" t="s">
        <v>132</v>
      </c>
      <c r="AU208" s="40" t="s">
        <v>136</v>
      </c>
      <c r="AY208" s="40" t="s">
        <v>131</v>
      </c>
      <c r="BE208" s="118">
        <f>IF($U$208="základná",$N$208,0)</f>
        <v>0</v>
      </c>
      <c r="BF208" s="118">
        <f>IF($U$208="znížená",$N$208,0)</f>
        <v>0</v>
      </c>
      <c r="BG208" s="118">
        <f>IF($U$208="zákl. prenesená",$N$208,0)</f>
        <v>0</v>
      </c>
      <c r="BH208" s="118">
        <f>IF($U$208="zníž. prenesená",$N$208,0)</f>
        <v>0</v>
      </c>
      <c r="BI208" s="118">
        <f>IF($U$208="nulová",$N$208,0)</f>
        <v>0</v>
      </c>
      <c r="BJ208" s="40" t="s">
        <v>136</v>
      </c>
      <c r="BK208" s="119">
        <f>ROUND($L$208*$K$208,3)</f>
        <v>0</v>
      </c>
      <c r="BL208" s="40" t="s">
        <v>187</v>
      </c>
      <c r="BM208" s="40" t="s">
        <v>361</v>
      </c>
    </row>
    <row r="209" spans="2:65" s="40" customFormat="1" ht="27" customHeight="1" x14ac:dyDescent="0.25">
      <c r="B209" s="130"/>
      <c r="C209" s="141" t="s">
        <v>362</v>
      </c>
      <c r="D209" s="141" t="s">
        <v>132</v>
      </c>
      <c r="E209" s="142" t="s">
        <v>363</v>
      </c>
      <c r="F209" s="199" t="s">
        <v>364</v>
      </c>
      <c r="G209" s="200"/>
      <c r="H209" s="200"/>
      <c r="I209" s="201"/>
      <c r="J209" s="112" t="s">
        <v>2</v>
      </c>
      <c r="K209" s="113">
        <v>37.9</v>
      </c>
      <c r="L209" s="160"/>
      <c r="M209" s="160"/>
      <c r="N209" s="166">
        <f>ROUND($L$209*$K$209,2)</f>
        <v>0</v>
      </c>
      <c r="O209" s="166"/>
      <c r="P209" s="166"/>
      <c r="Q209" s="166"/>
      <c r="R209" s="43"/>
      <c r="T209" s="114"/>
      <c r="U209" s="115" t="s">
        <v>64</v>
      </c>
      <c r="V209" s="116">
        <v>6.4019999999999994E-2</v>
      </c>
      <c r="W209" s="116">
        <f>$V$209*$K$209</f>
        <v>2.4263579999999996</v>
      </c>
      <c r="X209" s="116">
        <v>1.8000000000000001E-4</v>
      </c>
      <c r="Y209" s="116">
        <f>$X$209*$K$209</f>
        <v>6.8219999999999999E-3</v>
      </c>
      <c r="Z209" s="116">
        <v>0</v>
      </c>
      <c r="AA209" s="117">
        <f>$Z$209*$K$209</f>
        <v>0</v>
      </c>
      <c r="AR209" s="40" t="s">
        <v>187</v>
      </c>
      <c r="AT209" s="40" t="s">
        <v>132</v>
      </c>
      <c r="AU209" s="40" t="s">
        <v>136</v>
      </c>
      <c r="AY209" s="40" t="s">
        <v>131</v>
      </c>
      <c r="BE209" s="118">
        <f>IF($U$209="základná",$N$209,0)</f>
        <v>0</v>
      </c>
      <c r="BF209" s="118">
        <f>IF($U$209="znížená",$N$209,0)</f>
        <v>0</v>
      </c>
      <c r="BG209" s="118">
        <f>IF($U$209="zákl. prenesená",$N$209,0)</f>
        <v>0</v>
      </c>
      <c r="BH209" s="118">
        <f>IF($U$209="zníž. prenesená",$N$209,0)</f>
        <v>0</v>
      </c>
      <c r="BI209" s="118">
        <f>IF($U$209="nulová",$N$209,0)</f>
        <v>0</v>
      </c>
      <c r="BJ209" s="40" t="s">
        <v>136</v>
      </c>
      <c r="BK209" s="119">
        <f>ROUND($L$209*$K$209,3)</f>
        <v>0</v>
      </c>
      <c r="BL209" s="40" t="s">
        <v>187</v>
      </c>
      <c r="BM209" s="40" t="s">
        <v>365</v>
      </c>
    </row>
    <row r="210" spans="2:65" s="40" customFormat="1" ht="27" customHeight="1" x14ac:dyDescent="0.25">
      <c r="B210" s="130"/>
      <c r="C210" s="141" t="s">
        <v>366</v>
      </c>
      <c r="D210" s="141" t="s">
        <v>132</v>
      </c>
      <c r="E210" s="142" t="s">
        <v>367</v>
      </c>
      <c r="F210" s="199" t="s">
        <v>368</v>
      </c>
      <c r="G210" s="200"/>
      <c r="H210" s="200"/>
      <c r="I210" s="201"/>
      <c r="J210" s="112" t="s">
        <v>2</v>
      </c>
      <c r="K210" s="113">
        <v>37.9</v>
      </c>
      <c r="L210" s="160"/>
      <c r="M210" s="160"/>
      <c r="N210" s="166">
        <f>ROUND($L$210*$K$210,2)</f>
        <v>0</v>
      </c>
      <c r="O210" s="166"/>
      <c r="P210" s="166"/>
      <c r="Q210" s="166"/>
      <c r="R210" s="43"/>
      <c r="T210" s="114"/>
      <c r="U210" s="115" t="s">
        <v>64</v>
      </c>
      <c r="V210" s="116">
        <v>5.8049999999999997E-2</v>
      </c>
      <c r="W210" s="116">
        <f>$V$210*$K$210</f>
        <v>2.2000949999999997</v>
      </c>
      <c r="X210" s="116">
        <v>1.0000000000000001E-5</v>
      </c>
      <c r="Y210" s="116">
        <f>$X$210*$K$210</f>
        <v>3.79E-4</v>
      </c>
      <c r="Z210" s="116">
        <v>0</v>
      </c>
      <c r="AA210" s="117">
        <f>$Z$210*$K$210</f>
        <v>0</v>
      </c>
      <c r="AR210" s="40" t="s">
        <v>187</v>
      </c>
      <c r="AT210" s="40" t="s">
        <v>132</v>
      </c>
      <c r="AU210" s="40" t="s">
        <v>136</v>
      </c>
      <c r="AY210" s="40" t="s">
        <v>131</v>
      </c>
      <c r="BE210" s="118">
        <f>IF($U$210="základná",$N$210,0)</f>
        <v>0</v>
      </c>
      <c r="BF210" s="118">
        <f>IF($U$210="znížená",$N$210,0)</f>
        <v>0</v>
      </c>
      <c r="BG210" s="118">
        <f>IF($U$210="zákl. prenesená",$N$210,0)</f>
        <v>0</v>
      </c>
      <c r="BH210" s="118">
        <f>IF($U$210="zníž. prenesená",$N$210,0)</f>
        <v>0</v>
      </c>
      <c r="BI210" s="118">
        <f>IF($U$210="nulová",$N$210,0)</f>
        <v>0</v>
      </c>
      <c r="BJ210" s="40" t="s">
        <v>136</v>
      </c>
      <c r="BK210" s="119">
        <f>ROUND($L$210*$K$210,3)</f>
        <v>0</v>
      </c>
      <c r="BL210" s="40" t="s">
        <v>187</v>
      </c>
      <c r="BM210" s="40" t="s">
        <v>369</v>
      </c>
    </row>
    <row r="211" spans="2:65" s="40" customFormat="1" ht="27" customHeight="1" x14ac:dyDescent="0.25">
      <c r="B211" s="130"/>
      <c r="C211" s="141" t="s">
        <v>370</v>
      </c>
      <c r="D211" s="141" t="s">
        <v>132</v>
      </c>
      <c r="E211" s="142" t="s">
        <v>371</v>
      </c>
      <c r="F211" s="199" t="s">
        <v>372</v>
      </c>
      <c r="G211" s="200"/>
      <c r="H211" s="200"/>
      <c r="I211" s="201"/>
      <c r="J211" s="112" t="s">
        <v>4</v>
      </c>
      <c r="K211" s="113">
        <v>6.6310000000000002</v>
      </c>
      <c r="L211" s="160"/>
      <c r="M211" s="160"/>
      <c r="N211" s="166">
        <f>ROUND($L$211*$K$211,2)</f>
        <v>0</v>
      </c>
      <c r="O211" s="166"/>
      <c r="P211" s="166"/>
      <c r="Q211" s="166"/>
      <c r="R211" s="43"/>
      <c r="T211" s="114"/>
      <c r="U211" s="115" t="s">
        <v>64</v>
      </c>
      <c r="V211" s="116">
        <v>0</v>
      </c>
      <c r="W211" s="116">
        <f>$V$211*$K$211</f>
        <v>0</v>
      </c>
      <c r="X211" s="116">
        <v>0</v>
      </c>
      <c r="Y211" s="116">
        <f>$X$211*$K$211</f>
        <v>0</v>
      </c>
      <c r="Z211" s="116">
        <v>0</v>
      </c>
      <c r="AA211" s="117">
        <f>$Z$211*$K$211</f>
        <v>0</v>
      </c>
      <c r="AR211" s="40" t="s">
        <v>187</v>
      </c>
      <c r="AT211" s="40" t="s">
        <v>132</v>
      </c>
      <c r="AU211" s="40" t="s">
        <v>136</v>
      </c>
      <c r="AY211" s="40" t="s">
        <v>131</v>
      </c>
      <c r="BE211" s="118">
        <f>IF($U$211="základná",$N$211,0)</f>
        <v>0</v>
      </c>
      <c r="BF211" s="118">
        <f>IF($U$211="znížená",$N$211,0)</f>
        <v>0</v>
      </c>
      <c r="BG211" s="118">
        <f>IF($U$211="zákl. prenesená",$N$211,0)</f>
        <v>0</v>
      </c>
      <c r="BH211" s="118">
        <f>IF($U$211="zníž. prenesená",$N$211,0)</f>
        <v>0</v>
      </c>
      <c r="BI211" s="118">
        <f>IF($U$211="nulová",$N$211,0)</f>
        <v>0</v>
      </c>
      <c r="BJ211" s="40" t="s">
        <v>136</v>
      </c>
      <c r="BK211" s="119">
        <f>ROUND($L$211*$K$211,3)</f>
        <v>0</v>
      </c>
      <c r="BL211" s="40" t="s">
        <v>187</v>
      </c>
      <c r="BM211" s="40" t="s">
        <v>373</v>
      </c>
    </row>
    <row r="212" spans="2:65" s="101" customFormat="1" ht="30.75" customHeight="1" x14ac:dyDescent="0.3">
      <c r="B212" s="140"/>
      <c r="C212" s="149"/>
      <c r="D212" s="150" t="s">
        <v>94</v>
      </c>
      <c r="E212" s="150"/>
      <c r="F212" s="150"/>
      <c r="G212" s="150"/>
      <c r="H212" s="150"/>
      <c r="I212" s="150"/>
      <c r="J212" s="109"/>
      <c r="K212" s="109"/>
      <c r="L212" s="109"/>
      <c r="M212" s="109"/>
      <c r="N212" s="168">
        <f>$BK$212</f>
        <v>0</v>
      </c>
      <c r="O212" s="168"/>
      <c r="P212" s="168"/>
      <c r="Q212" s="168"/>
      <c r="R212" s="103"/>
      <c r="T212" s="104"/>
      <c r="W212" s="105">
        <f>SUM($W$213:$W$232)</f>
        <v>10.503339999999998</v>
      </c>
      <c r="Y212" s="105">
        <f>SUM($Y$213:$Y$232)</f>
        <v>0.10566</v>
      </c>
      <c r="AA212" s="106">
        <f>SUM($AA$213:$AA$232)</f>
        <v>0</v>
      </c>
      <c r="AR212" s="107" t="s">
        <v>136</v>
      </c>
      <c r="AT212" s="107" t="s">
        <v>129</v>
      </c>
      <c r="AU212" s="107" t="s">
        <v>130</v>
      </c>
      <c r="AY212" s="107" t="s">
        <v>131</v>
      </c>
      <c r="BK212" s="108">
        <f>SUM($BK$213:$BK$232)</f>
        <v>0</v>
      </c>
    </row>
    <row r="213" spans="2:65" s="40" customFormat="1" ht="39" customHeight="1" x14ac:dyDescent="0.25">
      <c r="B213" s="130"/>
      <c r="C213" s="141" t="s">
        <v>374</v>
      </c>
      <c r="D213" s="141" t="s">
        <v>132</v>
      </c>
      <c r="E213" s="142" t="s">
        <v>375</v>
      </c>
      <c r="F213" s="199" t="s">
        <v>376</v>
      </c>
      <c r="G213" s="200"/>
      <c r="H213" s="200"/>
      <c r="I213" s="201"/>
      <c r="J213" s="112" t="s">
        <v>356</v>
      </c>
      <c r="K213" s="113">
        <v>0</v>
      </c>
      <c r="L213" s="160"/>
      <c r="M213" s="160"/>
      <c r="N213" s="166">
        <f>ROUND($L$213*$K$213,2)</f>
        <v>0</v>
      </c>
      <c r="O213" s="166"/>
      <c r="P213" s="166"/>
      <c r="Q213" s="166"/>
      <c r="R213" s="43"/>
      <c r="T213" s="114"/>
      <c r="U213" s="115" t="s">
        <v>64</v>
      </c>
      <c r="V213" s="116">
        <v>2.3096100000000002</v>
      </c>
      <c r="W213" s="116">
        <f>$V$213*$K$213</f>
        <v>0</v>
      </c>
      <c r="X213" s="116">
        <v>0</v>
      </c>
      <c r="Y213" s="116">
        <f>$X$213*$K$213</f>
        <v>0</v>
      </c>
      <c r="Z213" s="116">
        <v>0</v>
      </c>
      <c r="AA213" s="117">
        <f>$Z$213*$K$213</f>
        <v>0</v>
      </c>
      <c r="AR213" s="40" t="s">
        <v>187</v>
      </c>
      <c r="AT213" s="40" t="s">
        <v>132</v>
      </c>
      <c r="AU213" s="40" t="s">
        <v>136</v>
      </c>
      <c r="AY213" s="40" t="s">
        <v>131</v>
      </c>
      <c r="BE213" s="118">
        <f>IF($U$213="základná",$N$213,0)</f>
        <v>0</v>
      </c>
      <c r="BF213" s="118">
        <f>IF($U$213="znížená",$N$213,0)</f>
        <v>0</v>
      </c>
      <c r="BG213" s="118">
        <f>IF($U$213="zákl. prenesená",$N$213,0)</f>
        <v>0</v>
      </c>
      <c r="BH213" s="118">
        <f>IF($U$213="zníž. prenesená",$N$213,0)</f>
        <v>0</v>
      </c>
      <c r="BI213" s="118">
        <f>IF($U$213="nulová",$N$213,0)</f>
        <v>0</v>
      </c>
      <c r="BJ213" s="40" t="s">
        <v>136</v>
      </c>
      <c r="BK213" s="119">
        <f>ROUND($L$213*$K$213,3)</f>
        <v>0</v>
      </c>
      <c r="BL213" s="40" t="s">
        <v>187</v>
      </c>
      <c r="BM213" s="40" t="s">
        <v>377</v>
      </c>
    </row>
    <row r="214" spans="2:65" s="40" customFormat="1" ht="27" customHeight="1" x14ac:dyDescent="0.25">
      <c r="B214" s="130"/>
      <c r="C214" s="145" t="s">
        <v>378</v>
      </c>
      <c r="D214" s="145" t="s">
        <v>183</v>
      </c>
      <c r="E214" s="146" t="s">
        <v>379</v>
      </c>
      <c r="F214" s="196" t="s">
        <v>982</v>
      </c>
      <c r="G214" s="197"/>
      <c r="H214" s="197"/>
      <c r="I214" s="198"/>
      <c r="J214" s="122" t="s">
        <v>5</v>
      </c>
      <c r="K214" s="123">
        <v>0</v>
      </c>
      <c r="L214" s="162"/>
      <c r="M214" s="162"/>
      <c r="N214" s="164">
        <f>ROUND($L$214*$K$214,2)</f>
        <v>0</v>
      </c>
      <c r="O214" s="164"/>
      <c r="P214" s="164"/>
      <c r="Q214" s="164"/>
      <c r="R214" s="43"/>
      <c r="T214" s="114"/>
      <c r="U214" s="115" t="s">
        <v>64</v>
      </c>
      <c r="V214" s="116">
        <v>0</v>
      </c>
      <c r="W214" s="116">
        <f>$V$214*$K$214</f>
        <v>0</v>
      </c>
      <c r="X214" s="116">
        <v>1.788E-2</v>
      </c>
      <c r="Y214" s="116">
        <f>$X$214*$K$214</f>
        <v>0</v>
      </c>
      <c r="Z214" s="116">
        <v>0</v>
      </c>
      <c r="AA214" s="117">
        <f>$Z$214*$K$214</f>
        <v>0</v>
      </c>
      <c r="AR214" s="40" t="s">
        <v>250</v>
      </c>
      <c r="AT214" s="40" t="s">
        <v>183</v>
      </c>
      <c r="AU214" s="40" t="s">
        <v>136</v>
      </c>
      <c r="AY214" s="40" t="s">
        <v>131</v>
      </c>
      <c r="BE214" s="118">
        <f>IF($U$214="základná",$N$214,0)</f>
        <v>0</v>
      </c>
      <c r="BF214" s="118">
        <f>IF($U$214="znížená",$N$214,0)</f>
        <v>0</v>
      </c>
      <c r="BG214" s="118">
        <f>IF($U$214="zákl. prenesená",$N$214,0)</f>
        <v>0</v>
      </c>
      <c r="BH214" s="118">
        <f>IF($U$214="zníž. prenesená",$N$214,0)</f>
        <v>0</v>
      </c>
      <c r="BI214" s="118">
        <f>IF($U$214="nulová",$N$214,0)</f>
        <v>0</v>
      </c>
      <c r="BJ214" s="40" t="s">
        <v>136</v>
      </c>
      <c r="BK214" s="119">
        <f>ROUND($L$214*$K$214,3)</f>
        <v>0</v>
      </c>
      <c r="BL214" s="40" t="s">
        <v>187</v>
      </c>
      <c r="BM214" s="40" t="s">
        <v>380</v>
      </c>
    </row>
    <row r="215" spans="2:65" s="40" customFormat="1" ht="27" customHeight="1" x14ac:dyDescent="0.25">
      <c r="B215" s="130"/>
      <c r="C215" s="145" t="s">
        <v>381</v>
      </c>
      <c r="D215" s="145" t="s">
        <v>183</v>
      </c>
      <c r="E215" s="146" t="s">
        <v>382</v>
      </c>
      <c r="F215" s="196" t="s">
        <v>983</v>
      </c>
      <c r="G215" s="197"/>
      <c r="H215" s="197"/>
      <c r="I215" s="198"/>
      <c r="J215" s="122" t="s">
        <v>5</v>
      </c>
      <c r="K215" s="123">
        <v>0</v>
      </c>
      <c r="L215" s="162"/>
      <c r="M215" s="162"/>
      <c r="N215" s="164">
        <f>ROUND($L$215*$K$215,2)</f>
        <v>0</v>
      </c>
      <c r="O215" s="164"/>
      <c r="P215" s="164"/>
      <c r="Q215" s="164"/>
      <c r="R215" s="43"/>
      <c r="T215" s="114"/>
      <c r="U215" s="115" t="s">
        <v>64</v>
      </c>
      <c r="V215" s="116">
        <v>0</v>
      </c>
      <c r="W215" s="116">
        <f>$V$215*$K$215</f>
        <v>0</v>
      </c>
      <c r="X215" s="116">
        <v>3.2000000000000003E-4</v>
      </c>
      <c r="Y215" s="116">
        <f>$X$215*$K$215</f>
        <v>0</v>
      </c>
      <c r="Z215" s="116">
        <v>0</v>
      </c>
      <c r="AA215" s="117">
        <f>$Z$215*$K$215</f>
        <v>0</v>
      </c>
      <c r="AR215" s="40" t="s">
        <v>250</v>
      </c>
      <c r="AT215" s="40" t="s">
        <v>183</v>
      </c>
      <c r="AU215" s="40" t="s">
        <v>136</v>
      </c>
      <c r="AY215" s="40" t="s">
        <v>131</v>
      </c>
      <c r="BE215" s="118">
        <f>IF($U$215="základná",$N$215,0)</f>
        <v>0</v>
      </c>
      <c r="BF215" s="118">
        <f>IF($U$215="znížená",$N$215,0)</f>
        <v>0</v>
      </c>
      <c r="BG215" s="118">
        <f>IF($U$215="zákl. prenesená",$N$215,0)</f>
        <v>0</v>
      </c>
      <c r="BH215" s="118">
        <f>IF($U$215="zníž. prenesená",$N$215,0)</f>
        <v>0</v>
      </c>
      <c r="BI215" s="118">
        <f>IF($U$215="nulová",$N$215,0)</f>
        <v>0</v>
      </c>
      <c r="BJ215" s="40" t="s">
        <v>136</v>
      </c>
      <c r="BK215" s="119">
        <f>ROUND($L$215*$K$215,3)</f>
        <v>0</v>
      </c>
      <c r="BL215" s="40" t="s">
        <v>187</v>
      </c>
      <c r="BM215" s="40" t="s">
        <v>383</v>
      </c>
    </row>
    <row r="216" spans="2:65" s="40" customFormat="1" ht="15.75" customHeight="1" x14ac:dyDescent="0.25">
      <c r="B216" s="130"/>
      <c r="C216" s="141" t="s">
        <v>384</v>
      </c>
      <c r="D216" s="141" t="s">
        <v>132</v>
      </c>
      <c r="E216" s="142" t="s">
        <v>385</v>
      </c>
      <c r="F216" s="199" t="s">
        <v>386</v>
      </c>
      <c r="G216" s="200"/>
      <c r="H216" s="200"/>
      <c r="I216" s="201"/>
      <c r="J216" s="112" t="s">
        <v>5</v>
      </c>
      <c r="K216" s="113">
        <v>2</v>
      </c>
      <c r="L216" s="160"/>
      <c r="M216" s="160"/>
      <c r="N216" s="166">
        <f>ROUND($L$216*$K$216,2)</f>
        <v>0</v>
      </c>
      <c r="O216" s="166"/>
      <c r="P216" s="166"/>
      <c r="Q216" s="166"/>
      <c r="R216" s="43"/>
      <c r="T216" s="114"/>
      <c r="U216" s="115" t="s">
        <v>64</v>
      </c>
      <c r="V216" s="116">
        <v>0.32645000000000002</v>
      </c>
      <c r="W216" s="116">
        <f>$V$216*$K$216</f>
        <v>0.65290000000000004</v>
      </c>
      <c r="X216" s="116">
        <v>0</v>
      </c>
      <c r="Y216" s="116">
        <f>$X$216*$K$216</f>
        <v>0</v>
      </c>
      <c r="Z216" s="116">
        <v>0</v>
      </c>
      <c r="AA216" s="117">
        <f>$Z$216*$K$216</f>
        <v>0</v>
      </c>
      <c r="AR216" s="40" t="s">
        <v>187</v>
      </c>
      <c r="AT216" s="40" t="s">
        <v>132</v>
      </c>
      <c r="AU216" s="40" t="s">
        <v>136</v>
      </c>
      <c r="AY216" s="40" t="s">
        <v>131</v>
      </c>
      <c r="BE216" s="118">
        <f>IF($U$216="základná",$N$216,0)</f>
        <v>0</v>
      </c>
      <c r="BF216" s="118">
        <f>IF($U$216="znížená",$N$216,0)</f>
        <v>0</v>
      </c>
      <c r="BG216" s="118">
        <f>IF($U$216="zákl. prenesená",$N$216,0)</f>
        <v>0</v>
      </c>
      <c r="BH216" s="118">
        <f>IF($U$216="zníž. prenesená",$N$216,0)</f>
        <v>0</v>
      </c>
      <c r="BI216" s="118">
        <f>IF($U$216="nulová",$N$216,0)</f>
        <v>0</v>
      </c>
      <c r="BJ216" s="40" t="s">
        <v>136</v>
      </c>
      <c r="BK216" s="119">
        <f>ROUND($L$216*$K$216,3)</f>
        <v>0</v>
      </c>
      <c r="BL216" s="40" t="s">
        <v>187</v>
      </c>
      <c r="BM216" s="40" t="s">
        <v>387</v>
      </c>
    </row>
    <row r="217" spans="2:65" s="40" customFormat="1" ht="27" customHeight="1" x14ac:dyDescent="0.25">
      <c r="B217" s="130"/>
      <c r="C217" s="145" t="s">
        <v>388</v>
      </c>
      <c r="D217" s="145" t="s">
        <v>183</v>
      </c>
      <c r="E217" s="146" t="s">
        <v>389</v>
      </c>
      <c r="F217" s="196" t="s">
        <v>390</v>
      </c>
      <c r="G217" s="197"/>
      <c r="H217" s="197"/>
      <c r="I217" s="198"/>
      <c r="J217" s="122" t="s">
        <v>5</v>
      </c>
      <c r="K217" s="123">
        <v>2</v>
      </c>
      <c r="L217" s="162"/>
      <c r="M217" s="162"/>
      <c r="N217" s="164">
        <f>ROUND($L$217*$K$217,2)</f>
        <v>0</v>
      </c>
      <c r="O217" s="164"/>
      <c r="P217" s="164"/>
      <c r="Q217" s="164"/>
      <c r="R217" s="43"/>
      <c r="T217" s="114"/>
      <c r="U217" s="115" t="s">
        <v>64</v>
      </c>
      <c r="V217" s="116">
        <v>0</v>
      </c>
      <c r="W217" s="116">
        <f>$V$217*$K$217</f>
        <v>0</v>
      </c>
      <c r="X217" s="116">
        <v>1.2E-2</v>
      </c>
      <c r="Y217" s="116">
        <f>$X$217*$K$217</f>
        <v>2.4E-2</v>
      </c>
      <c r="Z217" s="116">
        <v>0</v>
      </c>
      <c r="AA217" s="117">
        <f>$Z$217*$K$217</f>
        <v>0</v>
      </c>
      <c r="AR217" s="40" t="s">
        <v>250</v>
      </c>
      <c r="AT217" s="40" t="s">
        <v>183</v>
      </c>
      <c r="AU217" s="40" t="s">
        <v>136</v>
      </c>
      <c r="AY217" s="40" t="s">
        <v>131</v>
      </c>
      <c r="BE217" s="118">
        <f>IF($U$217="základná",$N$217,0)</f>
        <v>0</v>
      </c>
      <c r="BF217" s="118">
        <f>IF($U$217="znížená",$N$217,0)</f>
        <v>0</v>
      </c>
      <c r="BG217" s="118">
        <f>IF($U$217="zákl. prenesená",$N$217,0)</f>
        <v>0</v>
      </c>
      <c r="BH217" s="118">
        <f>IF($U$217="zníž. prenesená",$N$217,0)</f>
        <v>0</v>
      </c>
      <c r="BI217" s="118">
        <f>IF($U$217="nulová",$N$217,0)</f>
        <v>0</v>
      </c>
      <c r="BJ217" s="40" t="s">
        <v>136</v>
      </c>
      <c r="BK217" s="119">
        <f>ROUND($L$217*$K$217,3)</f>
        <v>0</v>
      </c>
      <c r="BL217" s="40" t="s">
        <v>187</v>
      </c>
      <c r="BM217" s="40" t="s">
        <v>391</v>
      </c>
    </row>
    <row r="218" spans="2:65" s="40" customFormat="1" ht="27" customHeight="1" x14ac:dyDescent="0.25">
      <c r="B218" s="130"/>
      <c r="C218" s="141" t="s">
        <v>392</v>
      </c>
      <c r="D218" s="141" t="s">
        <v>132</v>
      </c>
      <c r="E218" s="142" t="s">
        <v>393</v>
      </c>
      <c r="F218" s="199" t="s">
        <v>394</v>
      </c>
      <c r="G218" s="200"/>
      <c r="H218" s="200"/>
      <c r="I218" s="201"/>
      <c r="J218" s="112" t="s">
        <v>356</v>
      </c>
      <c r="K218" s="113">
        <v>0</v>
      </c>
      <c r="L218" s="160"/>
      <c r="M218" s="160"/>
      <c r="N218" s="166">
        <f>ROUND($L$218*$K$218,2)</f>
        <v>0</v>
      </c>
      <c r="O218" s="166"/>
      <c r="P218" s="166"/>
      <c r="Q218" s="166"/>
      <c r="R218" s="43"/>
      <c r="T218" s="114"/>
      <c r="U218" s="115" t="s">
        <v>64</v>
      </c>
      <c r="V218" s="116">
        <v>0.91703000000000001</v>
      </c>
      <c r="W218" s="116">
        <f>$V$218*$K$218</f>
        <v>0</v>
      </c>
      <c r="X218" s="116">
        <v>3.6999999999999999E-4</v>
      </c>
      <c r="Y218" s="116">
        <f>$X$218*$K$218</f>
        <v>0</v>
      </c>
      <c r="Z218" s="116">
        <v>0</v>
      </c>
      <c r="AA218" s="117">
        <f>$Z$218*$K$218</f>
        <v>0</v>
      </c>
      <c r="AR218" s="40" t="s">
        <v>187</v>
      </c>
      <c r="AT218" s="40" t="s">
        <v>132</v>
      </c>
      <c r="AU218" s="40" t="s">
        <v>136</v>
      </c>
      <c r="AY218" s="40" t="s">
        <v>131</v>
      </c>
      <c r="BE218" s="118">
        <f>IF($U$218="základná",$N$218,0)</f>
        <v>0</v>
      </c>
      <c r="BF218" s="118">
        <f>IF($U$218="znížená",$N$218,0)</f>
        <v>0</v>
      </c>
      <c r="BG218" s="118">
        <f>IF($U$218="zákl. prenesená",$N$218,0)</f>
        <v>0</v>
      </c>
      <c r="BH218" s="118">
        <f>IF($U$218="zníž. prenesená",$N$218,0)</f>
        <v>0</v>
      </c>
      <c r="BI218" s="118">
        <f>IF($U$218="nulová",$N$218,0)</f>
        <v>0</v>
      </c>
      <c r="BJ218" s="40" t="s">
        <v>136</v>
      </c>
      <c r="BK218" s="119">
        <f>ROUND($L$218*$K$218,3)</f>
        <v>0</v>
      </c>
      <c r="BL218" s="40" t="s">
        <v>187</v>
      </c>
      <c r="BM218" s="40" t="s">
        <v>395</v>
      </c>
    </row>
    <row r="219" spans="2:65" s="40" customFormat="1" ht="15.75" customHeight="1" x14ac:dyDescent="0.25">
      <c r="B219" s="130"/>
      <c r="C219" s="145" t="s">
        <v>396</v>
      </c>
      <c r="D219" s="145" t="s">
        <v>183</v>
      </c>
      <c r="E219" s="146" t="s">
        <v>397</v>
      </c>
      <c r="F219" s="196" t="s">
        <v>398</v>
      </c>
      <c r="G219" s="197"/>
      <c r="H219" s="197"/>
      <c r="I219" s="198"/>
      <c r="J219" s="122" t="s">
        <v>5</v>
      </c>
      <c r="K219" s="123">
        <v>0</v>
      </c>
      <c r="L219" s="162"/>
      <c r="M219" s="162"/>
      <c r="N219" s="164">
        <f>ROUND($L$219*$K$219,2)</f>
        <v>0</v>
      </c>
      <c r="O219" s="164"/>
      <c r="P219" s="164"/>
      <c r="Q219" s="164"/>
      <c r="R219" s="43"/>
      <c r="T219" s="114"/>
      <c r="U219" s="115" t="s">
        <v>64</v>
      </c>
      <c r="V219" s="116">
        <v>0</v>
      </c>
      <c r="W219" s="116">
        <f>$V$219*$K$219</f>
        <v>0</v>
      </c>
      <c r="X219" s="116">
        <v>2.8000000000000001E-2</v>
      </c>
      <c r="Y219" s="116">
        <f>$X$219*$K$219</f>
        <v>0</v>
      </c>
      <c r="Z219" s="116">
        <v>0</v>
      </c>
      <c r="AA219" s="117">
        <f>$Z$219*$K$219</f>
        <v>0</v>
      </c>
      <c r="AR219" s="40" t="s">
        <v>250</v>
      </c>
      <c r="AT219" s="40" t="s">
        <v>183</v>
      </c>
      <c r="AU219" s="40" t="s">
        <v>136</v>
      </c>
      <c r="AY219" s="40" t="s">
        <v>131</v>
      </c>
      <c r="BE219" s="118">
        <f>IF($U$219="základná",$N$219,0)</f>
        <v>0</v>
      </c>
      <c r="BF219" s="118">
        <f>IF($U$219="znížená",$N$219,0)</f>
        <v>0</v>
      </c>
      <c r="BG219" s="118">
        <f>IF($U$219="zákl. prenesená",$N$219,0)</f>
        <v>0</v>
      </c>
      <c r="BH219" s="118">
        <f>IF($U$219="zníž. prenesená",$N$219,0)</f>
        <v>0</v>
      </c>
      <c r="BI219" s="118">
        <f>IF($U$219="nulová",$N$219,0)</f>
        <v>0</v>
      </c>
      <c r="BJ219" s="40" t="s">
        <v>136</v>
      </c>
      <c r="BK219" s="119">
        <f>ROUND($L$219*$K$219,3)</f>
        <v>0</v>
      </c>
      <c r="BL219" s="40" t="s">
        <v>187</v>
      </c>
      <c r="BM219" s="40" t="s">
        <v>399</v>
      </c>
    </row>
    <row r="220" spans="2:65" s="40" customFormat="1" ht="27" customHeight="1" x14ac:dyDescent="0.25">
      <c r="B220" s="130"/>
      <c r="C220" s="141" t="s">
        <v>400</v>
      </c>
      <c r="D220" s="141" t="s">
        <v>132</v>
      </c>
      <c r="E220" s="142" t="s">
        <v>401</v>
      </c>
      <c r="F220" s="199" t="s">
        <v>402</v>
      </c>
      <c r="G220" s="200"/>
      <c r="H220" s="200"/>
      <c r="I220" s="201"/>
      <c r="J220" s="112" t="s">
        <v>356</v>
      </c>
      <c r="K220" s="113">
        <v>4</v>
      </c>
      <c r="L220" s="160"/>
      <c r="M220" s="160"/>
      <c r="N220" s="166">
        <f>ROUND($L$220*$K$220,2)</f>
        <v>0</v>
      </c>
      <c r="O220" s="166"/>
      <c r="P220" s="166"/>
      <c r="Q220" s="166"/>
      <c r="R220" s="43"/>
      <c r="T220" s="114"/>
      <c r="U220" s="115" t="s">
        <v>64</v>
      </c>
      <c r="V220" s="116">
        <v>1.2047699999999999</v>
      </c>
      <c r="W220" s="116">
        <f>$V$220*$K$220</f>
        <v>4.8190799999999996</v>
      </c>
      <c r="X220" s="116">
        <v>2.2300000000000002E-3</v>
      </c>
      <c r="Y220" s="116">
        <f>$X$220*$K$220</f>
        <v>8.9200000000000008E-3</v>
      </c>
      <c r="Z220" s="116">
        <v>0</v>
      </c>
      <c r="AA220" s="117">
        <f>$Z$220*$K$220</f>
        <v>0</v>
      </c>
      <c r="AR220" s="40" t="s">
        <v>187</v>
      </c>
      <c r="AT220" s="40" t="s">
        <v>132</v>
      </c>
      <c r="AU220" s="40" t="s">
        <v>136</v>
      </c>
      <c r="AY220" s="40" t="s">
        <v>131</v>
      </c>
      <c r="BE220" s="118">
        <f>IF($U$220="základná",$N$220,0)</f>
        <v>0</v>
      </c>
      <c r="BF220" s="118">
        <f>IF($U$220="znížená",$N$220,0)</f>
        <v>0</v>
      </c>
      <c r="BG220" s="118">
        <f>IF($U$220="zákl. prenesená",$N$220,0)</f>
        <v>0</v>
      </c>
      <c r="BH220" s="118">
        <f>IF($U$220="zníž. prenesená",$N$220,0)</f>
        <v>0</v>
      </c>
      <c r="BI220" s="118">
        <f>IF($U$220="nulová",$N$220,0)</f>
        <v>0</v>
      </c>
      <c r="BJ220" s="40" t="s">
        <v>136</v>
      </c>
      <c r="BK220" s="119">
        <f>ROUND($L$220*$K$220,3)</f>
        <v>0</v>
      </c>
      <c r="BL220" s="40" t="s">
        <v>187</v>
      </c>
      <c r="BM220" s="40" t="s">
        <v>403</v>
      </c>
    </row>
    <row r="221" spans="2:65" s="40" customFormat="1" ht="15.75" customHeight="1" x14ac:dyDescent="0.25">
      <c r="B221" s="130"/>
      <c r="C221" s="145" t="s">
        <v>404</v>
      </c>
      <c r="D221" s="145" t="s">
        <v>183</v>
      </c>
      <c r="E221" s="146" t="s">
        <v>405</v>
      </c>
      <c r="F221" s="196" t="s">
        <v>984</v>
      </c>
      <c r="G221" s="197"/>
      <c r="H221" s="197"/>
      <c r="I221" s="198"/>
      <c r="J221" s="122" t="s">
        <v>5</v>
      </c>
      <c r="K221" s="123">
        <v>4</v>
      </c>
      <c r="L221" s="162"/>
      <c r="M221" s="162"/>
      <c r="N221" s="164">
        <f>ROUND($L$221*$K$221,2)</f>
        <v>0</v>
      </c>
      <c r="O221" s="164"/>
      <c r="P221" s="164"/>
      <c r="Q221" s="164"/>
      <c r="R221" s="43"/>
      <c r="T221" s="114"/>
      <c r="U221" s="115" t="s">
        <v>64</v>
      </c>
      <c r="V221" s="116">
        <v>0</v>
      </c>
      <c r="W221" s="116">
        <f>$V$221*$K$221</f>
        <v>0</v>
      </c>
      <c r="X221" s="116">
        <v>1.4500000000000001E-2</v>
      </c>
      <c r="Y221" s="116">
        <f>$X$221*$K$221</f>
        <v>5.8000000000000003E-2</v>
      </c>
      <c r="Z221" s="116">
        <v>0</v>
      </c>
      <c r="AA221" s="117">
        <f>$Z$221*$K$221</f>
        <v>0</v>
      </c>
      <c r="AR221" s="40" t="s">
        <v>250</v>
      </c>
      <c r="AT221" s="40" t="s">
        <v>183</v>
      </c>
      <c r="AU221" s="40" t="s">
        <v>136</v>
      </c>
      <c r="AY221" s="40" t="s">
        <v>131</v>
      </c>
      <c r="BE221" s="118">
        <f>IF($U$221="základná",$N$221,0)</f>
        <v>0</v>
      </c>
      <c r="BF221" s="118">
        <f>IF($U$221="znížená",$N$221,0)</f>
        <v>0</v>
      </c>
      <c r="BG221" s="118">
        <f>IF($U$221="zákl. prenesená",$N$221,0)</f>
        <v>0</v>
      </c>
      <c r="BH221" s="118">
        <f>IF($U$221="zníž. prenesená",$N$221,0)</f>
        <v>0</v>
      </c>
      <c r="BI221" s="118">
        <f>IF($U$221="nulová",$N$221,0)</f>
        <v>0</v>
      </c>
      <c r="BJ221" s="40" t="s">
        <v>136</v>
      </c>
      <c r="BK221" s="119">
        <f>ROUND($L$221*$K$221,3)</f>
        <v>0</v>
      </c>
      <c r="BL221" s="40" t="s">
        <v>187</v>
      </c>
      <c r="BM221" s="40" t="s">
        <v>406</v>
      </c>
    </row>
    <row r="222" spans="2:65" s="40" customFormat="1" ht="27" customHeight="1" x14ac:dyDescent="0.25">
      <c r="B222" s="130"/>
      <c r="C222" s="141" t="s">
        <v>407</v>
      </c>
      <c r="D222" s="141" t="s">
        <v>132</v>
      </c>
      <c r="E222" s="142" t="s">
        <v>408</v>
      </c>
      <c r="F222" s="199" t="s">
        <v>409</v>
      </c>
      <c r="G222" s="200"/>
      <c r="H222" s="200"/>
      <c r="I222" s="201"/>
      <c r="J222" s="112" t="s">
        <v>356</v>
      </c>
      <c r="K222" s="113">
        <v>2</v>
      </c>
      <c r="L222" s="160"/>
      <c r="M222" s="160"/>
      <c r="N222" s="166">
        <f>ROUND($L$222*$K$222,2)</f>
        <v>0</v>
      </c>
      <c r="O222" s="166"/>
      <c r="P222" s="166"/>
      <c r="Q222" s="166"/>
      <c r="R222" s="43"/>
      <c r="T222" s="114"/>
      <c r="U222" s="115" t="s">
        <v>64</v>
      </c>
      <c r="V222" s="116">
        <v>0.31245000000000001</v>
      </c>
      <c r="W222" s="116">
        <f>$V$222*$K$222</f>
        <v>0.62490000000000001</v>
      </c>
      <c r="X222" s="116">
        <v>3.0000000000000001E-5</v>
      </c>
      <c r="Y222" s="116">
        <f>$X$222*$K$222</f>
        <v>6.0000000000000002E-5</v>
      </c>
      <c r="Z222" s="116">
        <v>0</v>
      </c>
      <c r="AA222" s="117">
        <f>$Z$222*$K$222</f>
        <v>0</v>
      </c>
      <c r="AR222" s="40" t="s">
        <v>187</v>
      </c>
      <c r="AT222" s="40" t="s">
        <v>132</v>
      </c>
      <c r="AU222" s="40" t="s">
        <v>136</v>
      </c>
      <c r="AY222" s="40" t="s">
        <v>131</v>
      </c>
      <c r="BE222" s="118">
        <f>IF($U$222="základná",$N$222,0)</f>
        <v>0</v>
      </c>
      <c r="BF222" s="118">
        <f>IF($U$222="znížená",$N$222,0)</f>
        <v>0</v>
      </c>
      <c r="BG222" s="118">
        <f>IF($U$222="zákl. prenesená",$N$222,0)</f>
        <v>0</v>
      </c>
      <c r="BH222" s="118">
        <f>IF($U$222="zníž. prenesená",$N$222,0)</f>
        <v>0</v>
      </c>
      <c r="BI222" s="118">
        <f>IF($U$222="nulová",$N$222,0)</f>
        <v>0</v>
      </c>
      <c r="BJ222" s="40" t="s">
        <v>136</v>
      </c>
      <c r="BK222" s="119">
        <f>ROUND($L$222*$K$222,3)</f>
        <v>0</v>
      </c>
      <c r="BL222" s="40" t="s">
        <v>187</v>
      </c>
      <c r="BM222" s="40" t="s">
        <v>410</v>
      </c>
    </row>
    <row r="223" spans="2:65" s="40" customFormat="1" ht="15.75" customHeight="1" x14ac:dyDescent="0.25">
      <c r="B223" s="130"/>
      <c r="C223" s="145" t="s">
        <v>411</v>
      </c>
      <c r="D223" s="145" t="s">
        <v>183</v>
      </c>
      <c r="E223" s="146" t="s">
        <v>412</v>
      </c>
      <c r="F223" s="196" t="s">
        <v>985</v>
      </c>
      <c r="G223" s="197"/>
      <c r="H223" s="197"/>
      <c r="I223" s="198"/>
      <c r="J223" s="122" t="s">
        <v>5</v>
      </c>
      <c r="K223" s="123">
        <v>2</v>
      </c>
      <c r="L223" s="162"/>
      <c r="M223" s="162"/>
      <c r="N223" s="164">
        <f>ROUND($L$223*$K$223,2)</f>
        <v>0</v>
      </c>
      <c r="O223" s="164"/>
      <c r="P223" s="164"/>
      <c r="Q223" s="164"/>
      <c r="R223" s="43"/>
      <c r="T223" s="114"/>
      <c r="U223" s="115" t="s">
        <v>64</v>
      </c>
      <c r="V223" s="116">
        <v>0</v>
      </c>
      <c r="W223" s="116">
        <f>$V$223*$K$223</f>
        <v>0</v>
      </c>
      <c r="X223" s="116">
        <v>2.3999999999999998E-3</v>
      </c>
      <c r="Y223" s="116">
        <f>$X$223*$K$223</f>
        <v>4.7999999999999996E-3</v>
      </c>
      <c r="Z223" s="116">
        <v>0</v>
      </c>
      <c r="AA223" s="117">
        <f>$Z$223*$K$223</f>
        <v>0</v>
      </c>
      <c r="AR223" s="40" t="s">
        <v>250</v>
      </c>
      <c r="AT223" s="40" t="s">
        <v>183</v>
      </c>
      <c r="AU223" s="40" t="s">
        <v>136</v>
      </c>
      <c r="AY223" s="40" t="s">
        <v>131</v>
      </c>
      <c r="BE223" s="118">
        <f>IF($U$223="základná",$N$223,0)</f>
        <v>0</v>
      </c>
      <c r="BF223" s="118">
        <f>IF($U$223="znížená",$N$223,0)</f>
        <v>0</v>
      </c>
      <c r="BG223" s="118">
        <f>IF($U$223="zákl. prenesená",$N$223,0)</f>
        <v>0</v>
      </c>
      <c r="BH223" s="118">
        <f>IF($U$223="zníž. prenesená",$N$223,0)</f>
        <v>0</v>
      </c>
      <c r="BI223" s="118">
        <f>IF($U$223="nulová",$N$223,0)</f>
        <v>0</v>
      </c>
      <c r="BJ223" s="40" t="s">
        <v>136</v>
      </c>
      <c r="BK223" s="119">
        <f>ROUND($L$223*$K$223,3)</f>
        <v>0</v>
      </c>
      <c r="BL223" s="40" t="s">
        <v>187</v>
      </c>
      <c r="BM223" s="40" t="s">
        <v>413</v>
      </c>
    </row>
    <row r="224" spans="2:65" s="40" customFormat="1" ht="15.75" customHeight="1" x14ac:dyDescent="0.25">
      <c r="B224" s="130"/>
      <c r="C224" s="141" t="s">
        <v>414</v>
      </c>
      <c r="D224" s="141" t="s">
        <v>132</v>
      </c>
      <c r="E224" s="142" t="s">
        <v>415</v>
      </c>
      <c r="F224" s="199" t="s">
        <v>416</v>
      </c>
      <c r="G224" s="200"/>
      <c r="H224" s="200"/>
      <c r="I224" s="201"/>
      <c r="J224" s="112" t="s">
        <v>356</v>
      </c>
      <c r="K224" s="113">
        <v>6</v>
      </c>
      <c r="L224" s="160"/>
      <c r="M224" s="160"/>
      <c r="N224" s="166">
        <f>ROUND($L$224*$K$224,2)</f>
        <v>0</v>
      </c>
      <c r="O224" s="166"/>
      <c r="P224" s="166"/>
      <c r="Q224" s="166"/>
      <c r="R224" s="43"/>
      <c r="T224" s="114"/>
      <c r="U224" s="115" t="s">
        <v>64</v>
      </c>
      <c r="V224" s="116">
        <v>0.27661000000000002</v>
      </c>
      <c r="W224" s="116">
        <f>$V$224*$K$224</f>
        <v>1.6596600000000001</v>
      </c>
      <c r="X224" s="116">
        <v>2.7999999999999998E-4</v>
      </c>
      <c r="Y224" s="116">
        <f>$X$224*$K$224</f>
        <v>1.6799999999999999E-3</v>
      </c>
      <c r="Z224" s="116">
        <v>0</v>
      </c>
      <c r="AA224" s="117">
        <f>$Z$224*$K$224</f>
        <v>0</v>
      </c>
      <c r="AR224" s="40" t="s">
        <v>187</v>
      </c>
      <c r="AT224" s="40" t="s">
        <v>132</v>
      </c>
      <c r="AU224" s="40" t="s">
        <v>136</v>
      </c>
      <c r="AY224" s="40" t="s">
        <v>131</v>
      </c>
      <c r="BE224" s="118">
        <f>IF($U$224="základná",$N$224,0)</f>
        <v>0</v>
      </c>
      <c r="BF224" s="118">
        <f>IF($U$224="znížená",$N$224,0)</f>
        <v>0</v>
      </c>
      <c r="BG224" s="118">
        <f>IF($U$224="zákl. prenesená",$N$224,0)</f>
        <v>0</v>
      </c>
      <c r="BH224" s="118">
        <f>IF($U$224="zníž. prenesená",$N$224,0)</f>
        <v>0</v>
      </c>
      <c r="BI224" s="118">
        <f>IF($U$224="nulová",$N$224,0)</f>
        <v>0</v>
      </c>
      <c r="BJ224" s="40" t="s">
        <v>136</v>
      </c>
      <c r="BK224" s="119">
        <f>ROUND($L$224*$K$224,3)</f>
        <v>0</v>
      </c>
      <c r="BL224" s="40" t="s">
        <v>187</v>
      </c>
      <c r="BM224" s="40" t="s">
        <v>417</v>
      </c>
    </row>
    <row r="225" spans="2:65" s="40" customFormat="1" ht="27" customHeight="1" x14ac:dyDescent="0.25">
      <c r="B225" s="130"/>
      <c r="C225" s="145" t="s">
        <v>418</v>
      </c>
      <c r="D225" s="145" t="s">
        <v>183</v>
      </c>
      <c r="E225" s="146" t="s">
        <v>419</v>
      </c>
      <c r="F225" s="196" t="s">
        <v>420</v>
      </c>
      <c r="G225" s="197"/>
      <c r="H225" s="197"/>
      <c r="I225" s="198"/>
      <c r="J225" s="122" t="s">
        <v>5</v>
      </c>
      <c r="K225" s="123">
        <v>6</v>
      </c>
      <c r="L225" s="162"/>
      <c r="M225" s="162"/>
      <c r="N225" s="164">
        <f>ROUND($L$225*$K$225,2)</f>
        <v>0</v>
      </c>
      <c r="O225" s="164"/>
      <c r="P225" s="164"/>
      <c r="Q225" s="164"/>
      <c r="R225" s="43"/>
      <c r="T225" s="114"/>
      <c r="U225" s="115" t="s">
        <v>64</v>
      </c>
      <c r="V225" s="116">
        <v>0</v>
      </c>
      <c r="W225" s="116">
        <f>$V$225*$K$225</f>
        <v>0</v>
      </c>
      <c r="X225" s="116">
        <v>2.4000000000000001E-4</v>
      </c>
      <c r="Y225" s="116">
        <f>$X$225*$K$225</f>
        <v>1.4400000000000001E-3</v>
      </c>
      <c r="Z225" s="116">
        <v>0</v>
      </c>
      <c r="AA225" s="117">
        <f>$Z$225*$K$225</f>
        <v>0</v>
      </c>
      <c r="AR225" s="40" t="s">
        <v>250</v>
      </c>
      <c r="AT225" s="40" t="s">
        <v>183</v>
      </c>
      <c r="AU225" s="40" t="s">
        <v>136</v>
      </c>
      <c r="AY225" s="40" t="s">
        <v>131</v>
      </c>
      <c r="BE225" s="118">
        <f>IF($U$225="základná",$N$225,0)</f>
        <v>0</v>
      </c>
      <c r="BF225" s="118">
        <f>IF($U$225="znížená",$N$225,0)</f>
        <v>0</v>
      </c>
      <c r="BG225" s="118">
        <f>IF($U$225="zákl. prenesená",$N$225,0)</f>
        <v>0</v>
      </c>
      <c r="BH225" s="118">
        <f>IF($U$225="zníž. prenesená",$N$225,0)</f>
        <v>0</v>
      </c>
      <c r="BI225" s="118">
        <f>IF($U$225="nulová",$N$225,0)</f>
        <v>0</v>
      </c>
      <c r="BJ225" s="40" t="s">
        <v>136</v>
      </c>
      <c r="BK225" s="119">
        <f>ROUND($L$225*$K$225,3)</f>
        <v>0</v>
      </c>
      <c r="BL225" s="40" t="s">
        <v>187</v>
      </c>
      <c r="BM225" s="40" t="s">
        <v>421</v>
      </c>
    </row>
    <row r="226" spans="2:65" s="40" customFormat="1" ht="27" customHeight="1" x14ac:dyDescent="0.25">
      <c r="B226" s="130"/>
      <c r="C226" s="141" t="s">
        <v>422</v>
      </c>
      <c r="D226" s="141" t="s">
        <v>132</v>
      </c>
      <c r="E226" s="142" t="s">
        <v>423</v>
      </c>
      <c r="F226" s="199" t="s">
        <v>424</v>
      </c>
      <c r="G226" s="200"/>
      <c r="H226" s="200"/>
      <c r="I226" s="201"/>
      <c r="J226" s="112" t="s">
        <v>5</v>
      </c>
      <c r="K226" s="113">
        <v>4</v>
      </c>
      <c r="L226" s="160"/>
      <c r="M226" s="160"/>
      <c r="N226" s="166">
        <f>ROUND($L$226*$K$226,2)</f>
        <v>0</v>
      </c>
      <c r="O226" s="166"/>
      <c r="P226" s="166"/>
      <c r="Q226" s="166"/>
      <c r="R226" s="43"/>
      <c r="T226" s="114"/>
      <c r="U226" s="115" t="s">
        <v>64</v>
      </c>
      <c r="V226" s="116">
        <v>0.53054000000000001</v>
      </c>
      <c r="W226" s="116">
        <f>$V$226*$K$226</f>
        <v>2.12216</v>
      </c>
      <c r="X226" s="116">
        <v>1E-4</v>
      </c>
      <c r="Y226" s="116">
        <f>$X$226*$K$226</f>
        <v>4.0000000000000002E-4</v>
      </c>
      <c r="Z226" s="116">
        <v>0</v>
      </c>
      <c r="AA226" s="117">
        <f>$Z$226*$K$226</f>
        <v>0</v>
      </c>
      <c r="AR226" s="40" t="s">
        <v>187</v>
      </c>
      <c r="AT226" s="40" t="s">
        <v>132</v>
      </c>
      <c r="AU226" s="40" t="s">
        <v>136</v>
      </c>
      <c r="AY226" s="40" t="s">
        <v>131</v>
      </c>
      <c r="BE226" s="118">
        <f>IF($U$226="základná",$N$226,0)</f>
        <v>0</v>
      </c>
      <c r="BF226" s="118">
        <f>IF($U$226="znížená",$N$226,0)</f>
        <v>0</v>
      </c>
      <c r="BG226" s="118">
        <f>IF($U$226="zákl. prenesená",$N$226,0)</f>
        <v>0</v>
      </c>
      <c r="BH226" s="118">
        <f>IF($U$226="zníž. prenesená",$N$226,0)</f>
        <v>0</v>
      </c>
      <c r="BI226" s="118">
        <f>IF($U$226="nulová",$N$226,0)</f>
        <v>0</v>
      </c>
      <c r="BJ226" s="40" t="s">
        <v>136</v>
      </c>
      <c r="BK226" s="119">
        <f>ROUND($L$226*$K$226,3)</f>
        <v>0</v>
      </c>
      <c r="BL226" s="40" t="s">
        <v>187</v>
      </c>
      <c r="BM226" s="40" t="s">
        <v>425</v>
      </c>
    </row>
    <row r="227" spans="2:65" s="40" customFormat="1" ht="27" customHeight="1" x14ac:dyDescent="0.25">
      <c r="B227" s="130"/>
      <c r="C227" s="145" t="s">
        <v>426</v>
      </c>
      <c r="D227" s="145" t="s">
        <v>183</v>
      </c>
      <c r="E227" s="146" t="s">
        <v>427</v>
      </c>
      <c r="F227" s="196" t="s">
        <v>986</v>
      </c>
      <c r="G227" s="197"/>
      <c r="H227" s="197"/>
      <c r="I227" s="198"/>
      <c r="J227" s="122" t="s">
        <v>5</v>
      </c>
      <c r="K227" s="123">
        <v>4</v>
      </c>
      <c r="L227" s="162"/>
      <c r="M227" s="162"/>
      <c r="N227" s="164">
        <f>ROUND($L$227*$K$227,2)</f>
        <v>0</v>
      </c>
      <c r="O227" s="164"/>
      <c r="P227" s="164"/>
      <c r="Q227" s="164"/>
      <c r="R227" s="43"/>
      <c r="T227" s="114"/>
      <c r="U227" s="115" t="s">
        <v>64</v>
      </c>
      <c r="V227" s="116">
        <v>0</v>
      </c>
      <c r="W227" s="116">
        <f>$V$227*$K$227</f>
        <v>0</v>
      </c>
      <c r="X227" s="116">
        <v>1.25E-3</v>
      </c>
      <c r="Y227" s="116">
        <f>$X$227*$K$227</f>
        <v>5.0000000000000001E-3</v>
      </c>
      <c r="Z227" s="116">
        <v>0</v>
      </c>
      <c r="AA227" s="117">
        <f>$Z$227*$K$227</f>
        <v>0</v>
      </c>
      <c r="AR227" s="40" t="s">
        <v>250</v>
      </c>
      <c r="AT227" s="40" t="s">
        <v>183</v>
      </c>
      <c r="AU227" s="40" t="s">
        <v>136</v>
      </c>
      <c r="AY227" s="40" t="s">
        <v>131</v>
      </c>
      <c r="BE227" s="118">
        <f>IF($U$227="základná",$N$227,0)</f>
        <v>0</v>
      </c>
      <c r="BF227" s="118">
        <f>IF($U$227="znížená",$N$227,0)</f>
        <v>0</v>
      </c>
      <c r="BG227" s="118">
        <f>IF($U$227="zákl. prenesená",$N$227,0)</f>
        <v>0</v>
      </c>
      <c r="BH227" s="118">
        <f>IF($U$227="zníž. prenesená",$N$227,0)</f>
        <v>0</v>
      </c>
      <c r="BI227" s="118">
        <f>IF($U$227="nulová",$N$227,0)</f>
        <v>0</v>
      </c>
      <c r="BJ227" s="40" t="s">
        <v>136</v>
      </c>
      <c r="BK227" s="119">
        <f>ROUND($L$227*$K$227,3)</f>
        <v>0</v>
      </c>
      <c r="BL227" s="40" t="s">
        <v>187</v>
      </c>
      <c r="BM227" s="40" t="s">
        <v>428</v>
      </c>
    </row>
    <row r="228" spans="2:65" s="40" customFormat="1" ht="27" customHeight="1" x14ac:dyDescent="0.25">
      <c r="B228" s="130"/>
      <c r="C228" s="141" t="s">
        <v>429</v>
      </c>
      <c r="D228" s="141" t="s">
        <v>132</v>
      </c>
      <c r="E228" s="142" t="s">
        <v>430</v>
      </c>
      <c r="F228" s="199" t="s">
        <v>431</v>
      </c>
      <c r="G228" s="200"/>
      <c r="H228" s="200"/>
      <c r="I228" s="201"/>
      <c r="J228" s="112" t="s">
        <v>5</v>
      </c>
      <c r="K228" s="113">
        <v>4</v>
      </c>
      <c r="L228" s="160"/>
      <c r="M228" s="160"/>
      <c r="N228" s="166">
        <f>ROUND($L$228*$K$228,2)</f>
        <v>0</v>
      </c>
      <c r="O228" s="166"/>
      <c r="P228" s="166"/>
      <c r="Q228" s="166"/>
      <c r="R228" s="43"/>
      <c r="T228" s="114"/>
      <c r="U228" s="115" t="s">
        <v>64</v>
      </c>
      <c r="V228" s="116">
        <v>0.15615999999999999</v>
      </c>
      <c r="W228" s="116">
        <f>$V$228*$K$228</f>
        <v>0.62463999999999997</v>
      </c>
      <c r="X228" s="116">
        <v>1.0000000000000001E-5</v>
      </c>
      <c r="Y228" s="116">
        <f>$X$228*$K$228</f>
        <v>4.0000000000000003E-5</v>
      </c>
      <c r="Z228" s="116">
        <v>0</v>
      </c>
      <c r="AA228" s="117">
        <f>$Z$228*$K$228</f>
        <v>0</v>
      </c>
      <c r="AR228" s="40" t="s">
        <v>187</v>
      </c>
      <c r="AT228" s="40" t="s">
        <v>132</v>
      </c>
      <c r="AU228" s="40" t="s">
        <v>136</v>
      </c>
      <c r="AY228" s="40" t="s">
        <v>131</v>
      </c>
      <c r="BE228" s="118">
        <f>IF($U$228="základná",$N$228,0)</f>
        <v>0</v>
      </c>
      <c r="BF228" s="118">
        <f>IF($U$228="znížená",$N$228,0)</f>
        <v>0</v>
      </c>
      <c r="BG228" s="118">
        <f>IF($U$228="zákl. prenesená",$N$228,0)</f>
        <v>0</v>
      </c>
      <c r="BH228" s="118">
        <f>IF($U$228="zníž. prenesená",$N$228,0)</f>
        <v>0</v>
      </c>
      <c r="BI228" s="118">
        <f>IF($U$228="nulová",$N$228,0)</f>
        <v>0</v>
      </c>
      <c r="BJ228" s="40" t="s">
        <v>136</v>
      </c>
      <c r="BK228" s="119">
        <f>ROUND($L$228*$K$228,3)</f>
        <v>0</v>
      </c>
      <c r="BL228" s="40" t="s">
        <v>187</v>
      </c>
      <c r="BM228" s="40" t="s">
        <v>432</v>
      </c>
    </row>
    <row r="229" spans="2:65" s="40" customFormat="1" ht="27" customHeight="1" x14ac:dyDescent="0.25">
      <c r="B229" s="130"/>
      <c r="C229" s="145" t="s">
        <v>433</v>
      </c>
      <c r="D229" s="145" t="s">
        <v>183</v>
      </c>
      <c r="E229" s="146" t="s">
        <v>434</v>
      </c>
      <c r="F229" s="196" t="s">
        <v>435</v>
      </c>
      <c r="G229" s="197"/>
      <c r="H229" s="197"/>
      <c r="I229" s="198"/>
      <c r="J229" s="122" t="s">
        <v>5</v>
      </c>
      <c r="K229" s="123">
        <v>4</v>
      </c>
      <c r="L229" s="162"/>
      <c r="M229" s="162"/>
      <c r="N229" s="164">
        <f>ROUND($L$229*$K$229,2)</f>
        <v>0</v>
      </c>
      <c r="O229" s="164"/>
      <c r="P229" s="164"/>
      <c r="Q229" s="164"/>
      <c r="R229" s="43"/>
      <c r="T229" s="114"/>
      <c r="U229" s="115" t="s">
        <v>64</v>
      </c>
      <c r="V229" s="116">
        <v>0</v>
      </c>
      <c r="W229" s="116">
        <f>$V$229*$K$229</f>
        <v>0</v>
      </c>
      <c r="X229" s="116">
        <v>3.3E-4</v>
      </c>
      <c r="Y229" s="116">
        <f>$X$229*$K$229</f>
        <v>1.32E-3</v>
      </c>
      <c r="Z229" s="116">
        <v>0</v>
      </c>
      <c r="AA229" s="117">
        <f>$Z$229*$K$229</f>
        <v>0</v>
      </c>
      <c r="AR229" s="40" t="s">
        <v>250</v>
      </c>
      <c r="AT229" s="40" t="s">
        <v>183</v>
      </c>
      <c r="AU229" s="40" t="s">
        <v>136</v>
      </c>
      <c r="AY229" s="40" t="s">
        <v>131</v>
      </c>
      <c r="BE229" s="118">
        <f>IF($U$229="základná",$N$229,0)</f>
        <v>0</v>
      </c>
      <c r="BF229" s="118">
        <f>IF($U$229="znížená",$N$229,0)</f>
        <v>0</v>
      </c>
      <c r="BG229" s="118">
        <f>IF($U$229="zákl. prenesená",$N$229,0)</f>
        <v>0</v>
      </c>
      <c r="BH229" s="118">
        <f>IF($U$229="zníž. prenesená",$N$229,0)</f>
        <v>0</v>
      </c>
      <c r="BI229" s="118">
        <f>IF($U$229="nulová",$N$229,0)</f>
        <v>0</v>
      </c>
      <c r="BJ229" s="40" t="s">
        <v>136</v>
      </c>
      <c r="BK229" s="119">
        <f>ROUND($L$229*$K$229,3)</f>
        <v>0</v>
      </c>
      <c r="BL229" s="40" t="s">
        <v>187</v>
      </c>
      <c r="BM229" s="40" t="s">
        <v>436</v>
      </c>
    </row>
    <row r="230" spans="2:65" s="40" customFormat="1" ht="27" customHeight="1" x14ac:dyDescent="0.25">
      <c r="B230" s="130"/>
      <c r="C230" s="141" t="s">
        <v>437</v>
      </c>
      <c r="D230" s="141" t="s">
        <v>132</v>
      </c>
      <c r="E230" s="142" t="s">
        <v>438</v>
      </c>
      <c r="F230" s="199" t="s">
        <v>439</v>
      </c>
      <c r="G230" s="200"/>
      <c r="H230" s="200"/>
      <c r="I230" s="201"/>
      <c r="J230" s="112" t="s">
        <v>5</v>
      </c>
      <c r="K230" s="113">
        <v>0</v>
      </c>
      <c r="L230" s="160"/>
      <c r="M230" s="160"/>
      <c r="N230" s="166">
        <f>ROUND($L$230*$K$230,2)</f>
        <v>0</v>
      </c>
      <c r="O230" s="166"/>
      <c r="P230" s="166"/>
      <c r="Q230" s="166"/>
      <c r="R230" s="43"/>
      <c r="T230" s="114"/>
      <c r="U230" s="115" t="s">
        <v>64</v>
      </c>
      <c r="V230" s="116">
        <v>0.13259000000000001</v>
      </c>
      <c r="W230" s="116">
        <f>$V$230*$K$230</f>
        <v>0</v>
      </c>
      <c r="X230" s="116">
        <v>1.0000000000000001E-5</v>
      </c>
      <c r="Y230" s="116">
        <f>$X$230*$K$230</f>
        <v>0</v>
      </c>
      <c r="Z230" s="116">
        <v>0</v>
      </c>
      <c r="AA230" s="117">
        <f>$Z$230*$K$230</f>
        <v>0</v>
      </c>
      <c r="AR230" s="40" t="s">
        <v>187</v>
      </c>
      <c r="AT230" s="40" t="s">
        <v>132</v>
      </c>
      <c r="AU230" s="40" t="s">
        <v>136</v>
      </c>
      <c r="AY230" s="40" t="s">
        <v>131</v>
      </c>
      <c r="BE230" s="118">
        <f>IF($U$230="základná",$N$230,0)</f>
        <v>0</v>
      </c>
      <c r="BF230" s="118">
        <f>IF($U$230="znížená",$N$230,0)</f>
        <v>0</v>
      </c>
      <c r="BG230" s="118">
        <f>IF($U$230="zákl. prenesená",$N$230,0)</f>
        <v>0</v>
      </c>
      <c r="BH230" s="118">
        <f>IF($U$230="zníž. prenesená",$N$230,0)</f>
        <v>0</v>
      </c>
      <c r="BI230" s="118">
        <f>IF($U$230="nulová",$N$230,0)</f>
        <v>0</v>
      </c>
      <c r="BJ230" s="40" t="s">
        <v>136</v>
      </c>
      <c r="BK230" s="119">
        <f>ROUND($L$230*$K$230,3)</f>
        <v>0</v>
      </c>
      <c r="BL230" s="40" t="s">
        <v>187</v>
      </c>
      <c r="BM230" s="40" t="s">
        <v>440</v>
      </c>
    </row>
    <row r="231" spans="2:65" s="40" customFormat="1" ht="15.75" customHeight="1" x14ac:dyDescent="0.25">
      <c r="B231" s="130"/>
      <c r="C231" s="145" t="s">
        <v>441</v>
      </c>
      <c r="D231" s="145" t="s">
        <v>183</v>
      </c>
      <c r="E231" s="146" t="s">
        <v>442</v>
      </c>
      <c r="F231" s="196" t="s">
        <v>987</v>
      </c>
      <c r="G231" s="197"/>
      <c r="H231" s="197"/>
      <c r="I231" s="198"/>
      <c r="J231" s="122" t="s">
        <v>5</v>
      </c>
      <c r="K231" s="123">
        <v>0</v>
      </c>
      <c r="L231" s="162"/>
      <c r="M231" s="162"/>
      <c r="N231" s="164">
        <f>ROUND($L$231*$K$231,2)</f>
        <v>0</v>
      </c>
      <c r="O231" s="164"/>
      <c r="P231" s="164"/>
      <c r="Q231" s="164"/>
      <c r="R231" s="43"/>
      <c r="T231" s="114"/>
      <c r="U231" s="115" t="s">
        <v>64</v>
      </c>
      <c r="V231" s="116">
        <v>0</v>
      </c>
      <c r="W231" s="116">
        <f>$V$231*$K$231</f>
        <v>0</v>
      </c>
      <c r="X231" s="116">
        <v>1.0399999999999999E-3</v>
      </c>
      <c r="Y231" s="116">
        <f>$X$231*$K$231</f>
        <v>0</v>
      </c>
      <c r="Z231" s="116">
        <v>0</v>
      </c>
      <c r="AA231" s="117">
        <f>$Z$231*$K$231</f>
        <v>0</v>
      </c>
      <c r="AR231" s="40" t="s">
        <v>250</v>
      </c>
      <c r="AT231" s="40" t="s">
        <v>183</v>
      </c>
      <c r="AU231" s="40" t="s">
        <v>136</v>
      </c>
      <c r="AY231" s="40" t="s">
        <v>131</v>
      </c>
      <c r="BE231" s="118">
        <f>IF($U$231="základná",$N$231,0)</f>
        <v>0</v>
      </c>
      <c r="BF231" s="118">
        <f>IF($U$231="znížená",$N$231,0)</f>
        <v>0</v>
      </c>
      <c r="BG231" s="118">
        <f>IF($U$231="zákl. prenesená",$N$231,0)</f>
        <v>0</v>
      </c>
      <c r="BH231" s="118">
        <f>IF($U$231="zníž. prenesená",$N$231,0)</f>
        <v>0</v>
      </c>
      <c r="BI231" s="118">
        <f>IF($U$231="nulová",$N$231,0)</f>
        <v>0</v>
      </c>
      <c r="BJ231" s="40" t="s">
        <v>136</v>
      </c>
      <c r="BK231" s="119">
        <f>ROUND($L$231*$K$231,3)</f>
        <v>0</v>
      </c>
      <c r="BL231" s="40" t="s">
        <v>187</v>
      </c>
      <c r="BM231" s="40" t="s">
        <v>443</v>
      </c>
    </row>
    <row r="232" spans="2:65" s="40" customFormat="1" ht="27" customHeight="1" x14ac:dyDescent="0.25">
      <c r="B232" s="130"/>
      <c r="C232" s="141" t="s">
        <v>444</v>
      </c>
      <c r="D232" s="141" t="s">
        <v>132</v>
      </c>
      <c r="E232" s="142" t="s">
        <v>445</v>
      </c>
      <c r="F232" s="199" t="s">
        <v>446</v>
      </c>
      <c r="G232" s="200"/>
      <c r="H232" s="200"/>
      <c r="I232" s="201"/>
      <c r="J232" s="112" t="s">
        <v>4</v>
      </c>
      <c r="K232" s="113">
        <v>7.9909999999999997</v>
      </c>
      <c r="L232" s="160"/>
      <c r="M232" s="160"/>
      <c r="N232" s="166">
        <f>ROUND($L$232*$K$232,2)</f>
        <v>0</v>
      </c>
      <c r="O232" s="166"/>
      <c r="P232" s="166"/>
      <c r="Q232" s="166"/>
      <c r="R232" s="43"/>
      <c r="T232" s="114"/>
      <c r="U232" s="115" t="s">
        <v>64</v>
      </c>
      <c r="V232" s="116">
        <v>0</v>
      </c>
      <c r="W232" s="116">
        <f>$V$232*$K$232</f>
        <v>0</v>
      </c>
      <c r="X232" s="116">
        <v>0</v>
      </c>
      <c r="Y232" s="116">
        <f>$X$232*$K$232</f>
        <v>0</v>
      </c>
      <c r="Z232" s="116">
        <v>0</v>
      </c>
      <c r="AA232" s="117">
        <f>$Z$232*$K$232</f>
        <v>0</v>
      </c>
      <c r="AR232" s="40" t="s">
        <v>187</v>
      </c>
      <c r="AT232" s="40" t="s">
        <v>132</v>
      </c>
      <c r="AU232" s="40" t="s">
        <v>136</v>
      </c>
      <c r="AY232" s="40" t="s">
        <v>131</v>
      </c>
      <c r="BE232" s="118">
        <f>IF($U$232="základná",$N$232,0)</f>
        <v>0</v>
      </c>
      <c r="BF232" s="118">
        <f>IF($U$232="znížená",$N$232,0)</f>
        <v>0</v>
      </c>
      <c r="BG232" s="118">
        <f>IF($U$232="zákl. prenesená",$N$232,0)</f>
        <v>0</v>
      </c>
      <c r="BH232" s="118">
        <f>IF($U$232="zníž. prenesená",$N$232,0)</f>
        <v>0</v>
      </c>
      <c r="BI232" s="118">
        <f>IF($U$232="nulová",$N$232,0)</f>
        <v>0</v>
      </c>
      <c r="BJ232" s="40" t="s">
        <v>136</v>
      </c>
      <c r="BK232" s="119">
        <f>ROUND($L$232*$K$232,3)</f>
        <v>0</v>
      </c>
      <c r="BL232" s="40" t="s">
        <v>187</v>
      </c>
      <c r="BM232" s="40" t="s">
        <v>447</v>
      </c>
    </row>
    <row r="233" spans="2:65" s="101" customFormat="1" ht="30.75" customHeight="1" x14ac:dyDescent="0.3">
      <c r="B233" s="140"/>
      <c r="C233" s="149"/>
      <c r="D233" s="150" t="s">
        <v>95</v>
      </c>
      <c r="E233" s="150"/>
      <c r="F233" s="150"/>
      <c r="G233" s="150"/>
      <c r="H233" s="150"/>
      <c r="I233" s="150"/>
      <c r="J233" s="109"/>
      <c r="K233" s="109"/>
      <c r="L233" s="109"/>
      <c r="M233" s="109"/>
      <c r="N233" s="168">
        <f>$BK$233</f>
        <v>0</v>
      </c>
      <c r="O233" s="168"/>
      <c r="P233" s="168"/>
      <c r="Q233" s="168"/>
      <c r="R233" s="103"/>
      <c r="T233" s="104"/>
      <c r="W233" s="105">
        <f>SUM($W$234:$W$235)</f>
        <v>0</v>
      </c>
      <c r="Y233" s="105">
        <f>SUM($Y$234:$Y$235)</f>
        <v>0</v>
      </c>
      <c r="AA233" s="106">
        <f>SUM($AA$234:$AA$235)</f>
        <v>0</v>
      </c>
      <c r="AR233" s="107" t="s">
        <v>136</v>
      </c>
      <c r="AT233" s="107" t="s">
        <v>129</v>
      </c>
      <c r="AU233" s="107" t="s">
        <v>130</v>
      </c>
      <c r="AY233" s="107" t="s">
        <v>131</v>
      </c>
      <c r="BK233" s="108">
        <f>SUM($BK$234:$BK$235)</f>
        <v>0</v>
      </c>
    </row>
    <row r="234" spans="2:65" s="40" customFormat="1" ht="27" customHeight="1" x14ac:dyDescent="0.25">
      <c r="B234" s="130"/>
      <c r="C234" s="141" t="s">
        <v>448</v>
      </c>
      <c r="D234" s="141" t="s">
        <v>132</v>
      </c>
      <c r="E234" s="142" t="s">
        <v>449</v>
      </c>
      <c r="F234" s="199" t="s">
        <v>988</v>
      </c>
      <c r="G234" s="200"/>
      <c r="H234" s="200"/>
      <c r="I234" s="201"/>
      <c r="J234" s="112" t="s">
        <v>356</v>
      </c>
      <c r="K234" s="113">
        <v>0</v>
      </c>
      <c r="L234" s="160"/>
      <c r="M234" s="160"/>
      <c r="N234" s="166">
        <f>ROUND($L$234*$K$234,2)</f>
        <v>0</v>
      </c>
      <c r="O234" s="166"/>
      <c r="P234" s="166"/>
      <c r="Q234" s="166"/>
      <c r="R234" s="43"/>
      <c r="T234" s="114"/>
      <c r="U234" s="115" t="s">
        <v>64</v>
      </c>
      <c r="V234" s="116">
        <v>7.5721699999999998</v>
      </c>
      <c r="W234" s="116">
        <f>$V$234*$K$234</f>
        <v>0</v>
      </c>
      <c r="X234" s="116">
        <v>0.12418999999999999</v>
      </c>
      <c r="Y234" s="116">
        <f>$X$234*$K$234</f>
        <v>0</v>
      </c>
      <c r="Z234" s="116">
        <v>0</v>
      </c>
      <c r="AA234" s="117">
        <f>$Z$234*$K$234</f>
        <v>0</v>
      </c>
      <c r="AR234" s="40" t="s">
        <v>187</v>
      </c>
      <c r="AT234" s="40" t="s">
        <v>132</v>
      </c>
      <c r="AU234" s="40" t="s">
        <v>136</v>
      </c>
      <c r="AY234" s="40" t="s">
        <v>131</v>
      </c>
      <c r="BE234" s="118">
        <f>IF($U$234="základná",$N$234,0)</f>
        <v>0</v>
      </c>
      <c r="BF234" s="118">
        <f>IF($U$234="znížená",$N$234,0)</f>
        <v>0</v>
      </c>
      <c r="BG234" s="118">
        <f>IF($U$234="zákl. prenesená",$N$234,0)</f>
        <v>0</v>
      </c>
      <c r="BH234" s="118">
        <f>IF($U$234="zníž. prenesená",$N$234,0)</f>
        <v>0</v>
      </c>
      <c r="BI234" s="118">
        <f>IF($U$234="nulová",$N$234,0)</f>
        <v>0</v>
      </c>
      <c r="BJ234" s="40" t="s">
        <v>136</v>
      </c>
      <c r="BK234" s="119">
        <f>ROUND($L$234*$K$234,3)</f>
        <v>0</v>
      </c>
      <c r="BL234" s="40" t="s">
        <v>187</v>
      </c>
      <c r="BM234" s="40" t="s">
        <v>450</v>
      </c>
    </row>
    <row r="235" spans="2:65" s="40" customFormat="1" ht="27" customHeight="1" x14ac:dyDescent="0.25">
      <c r="B235" s="130"/>
      <c r="C235" s="141" t="s">
        <v>451</v>
      </c>
      <c r="D235" s="141" t="s">
        <v>132</v>
      </c>
      <c r="E235" s="142" t="s">
        <v>452</v>
      </c>
      <c r="F235" s="199" t="s">
        <v>453</v>
      </c>
      <c r="G235" s="200"/>
      <c r="H235" s="200"/>
      <c r="I235" s="201"/>
      <c r="J235" s="112" t="s">
        <v>4</v>
      </c>
      <c r="K235" s="113">
        <v>0</v>
      </c>
      <c r="L235" s="160"/>
      <c r="M235" s="160"/>
      <c r="N235" s="166">
        <f>ROUND($L$235*$K$235,2)</f>
        <v>0</v>
      </c>
      <c r="O235" s="166"/>
      <c r="P235" s="166"/>
      <c r="Q235" s="166"/>
      <c r="R235" s="43"/>
      <c r="T235" s="114"/>
      <c r="U235" s="115" t="s">
        <v>64</v>
      </c>
      <c r="V235" s="116">
        <v>0</v>
      </c>
      <c r="W235" s="116">
        <f>$V$235*$K$235</f>
        <v>0</v>
      </c>
      <c r="X235" s="116">
        <v>0</v>
      </c>
      <c r="Y235" s="116">
        <f>$X$235*$K$235</f>
        <v>0</v>
      </c>
      <c r="Z235" s="116">
        <v>0</v>
      </c>
      <c r="AA235" s="117">
        <f>$Z$235*$K$235</f>
        <v>0</v>
      </c>
      <c r="AR235" s="40" t="s">
        <v>187</v>
      </c>
      <c r="AT235" s="40" t="s">
        <v>132</v>
      </c>
      <c r="AU235" s="40" t="s">
        <v>136</v>
      </c>
      <c r="AY235" s="40" t="s">
        <v>131</v>
      </c>
      <c r="BE235" s="118">
        <f>IF($U$235="základná",$N$235,0)</f>
        <v>0</v>
      </c>
      <c r="BF235" s="118">
        <f>IF($U$235="znížená",$N$235,0)</f>
        <v>0</v>
      </c>
      <c r="BG235" s="118">
        <f>IF($U$235="zákl. prenesená",$N$235,0)</f>
        <v>0</v>
      </c>
      <c r="BH235" s="118">
        <f>IF($U$235="zníž. prenesená",$N$235,0)</f>
        <v>0</v>
      </c>
      <c r="BI235" s="118">
        <f>IF($U$235="nulová",$N$235,0)</f>
        <v>0</v>
      </c>
      <c r="BJ235" s="40" t="s">
        <v>136</v>
      </c>
      <c r="BK235" s="119">
        <f>ROUND($L$235*$K$235,3)</f>
        <v>0</v>
      </c>
      <c r="BL235" s="40" t="s">
        <v>187</v>
      </c>
      <c r="BM235" s="40" t="s">
        <v>454</v>
      </c>
    </row>
    <row r="236" spans="2:65" s="101" customFormat="1" ht="30.75" customHeight="1" x14ac:dyDescent="0.3">
      <c r="B236" s="140"/>
      <c r="C236" s="149"/>
      <c r="D236" s="150" t="s">
        <v>96</v>
      </c>
      <c r="E236" s="150"/>
      <c r="F236" s="150"/>
      <c r="G236" s="150"/>
      <c r="H236" s="150"/>
      <c r="I236" s="150"/>
      <c r="J236" s="109"/>
      <c r="K236" s="109"/>
      <c r="L236" s="109"/>
      <c r="M236" s="109"/>
      <c r="N236" s="168">
        <f>$BK$236</f>
        <v>0</v>
      </c>
      <c r="O236" s="168"/>
      <c r="P236" s="168"/>
      <c r="Q236" s="168"/>
      <c r="R236" s="103"/>
      <c r="T236" s="104"/>
      <c r="W236" s="105">
        <f>SUM($W$237:$W$240)</f>
        <v>21.328557459999995</v>
      </c>
      <c r="Y236" s="105">
        <f>SUM($Y$237:$Y$240)</f>
        <v>6.7418359999999997E-2</v>
      </c>
      <c r="AA236" s="106">
        <f>SUM($AA$237:$AA$240)</f>
        <v>0</v>
      </c>
      <c r="AR236" s="107" t="s">
        <v>136</v>
      </c>
      <c r="AT236" s="107" t="s">
        <v>129</v>
      </c>
      <c r="AU236" s="107" t="s">
        <v>130</v>
      </c>
      <c r="AY236" s="107" t="s">
        <v>131</v>
      </c>
      <c r="BK236" s="108">
        <f>SUM($BK$237:$BK$240)</f>
        <v>0</v>
      </c>
    </row>
    <row r="237" spans="2:65" s="40" customFormat="1" ht="27" customHeight="1" x14ac:dyDescent="0.25">
      <c r="B237" s="130"/>
      <c r="C237" s="141" t="s">
        <v>455</v>
      </c>
      <c r="D237" s="141" t="s">
        <v>132</v>
      </c>
      <c r="E237" s="142" t="s">
        <v>456</v>
      </c>
      <c r="F237" s="199" t="s">
        <v>989</v>
      </c>
      <c r="G237" s="200"/>
      <c r="H237" s="200"/>
      <c r="I237" s="201"/>
      <c r="J237" s="112" t="s">
        <v>2</v>
      </c>
      <c r="K237" s="113">
        <v>34.491999999999997</v>
      </c>
      <c r="L237" s="160"/>
      <c r="M237" s="160"/>
      <c r="N237" s="166">
        <f>ROUND($L$237*$K$237,2)</f>
        <v>0</v>
      </c>
      <c r="O237" s="166"/>
      <c r="P237" s="166"/>
      <c r="Q237" s="166"/>
      <c r="R237" s="43"/>
      <c r="T237" s="114"/>
      <c r="U237" s="115" t="s">
        <v>64</v>
      </c>
      <c r="V237" s="116">
        <v>0.38862999999999998</v>
      </c>
      <c r="W237" s="116">
        <f>$V$237*$K$237</f>
        <v>13.404625959999999</v>
      </c>
      <c r="X237" s="116">
        <v>1.08E-3</v>
      </c>
      <c r="Y237" s="116">
        <f>$X$237*$K$237</f>
        <v>3.7251359999999997E-2</v>
      </c>
      <c r="Z237" s="116">
        <v>0</v>
      </c>
      <c r="AA237" s="117">
        <f>$Z$237*$K$237</f>
        <v>0</v>
      </c>
      <c r="AR237" s="40" t="s">
        <v>187</v>
      </c>
      <c r="AT237" s="40" t="s">
        <v>132</v>
      </c>
      <c r="AU237" s="40" t="s">
        <v>136</v>
      </c>
      <c r="AY237" s="40" t="s">
        <v>131</v>
      </c>
      <c r="BE237" s="118">
        <f>IF($U$237="základná",$N$237,0)</f>
        <v>0</v>
      </c>
      <c r="BF237" s="118">
        <f>IF($U$237="znížená",$N$237,0)</f>
        <v>0</v>
      </c>
      <c r="BG237" s="118">
        <f>IF($U$237="zákl. prenesená",$N$237,0)</f>
        <v>0</v>
      </c>
      <c r="BH237" s="118">
        <f>IF($U$237="zníž. prenesená",$N$237,0)</f>
        <v>0</v>
      </c>
      <c r="BI237" s="118">
        <f>IF($U$237="nulová",$N$237,0)</f>
        <v>0</v>
      </c>
      <c r="BJ237" s="40" t="s">
        <v>136</v>
      </c>
      <c r="BK237" s="119">
        <f>ROUND($L$237*$K$237,3)</f>
        <v>0</v>
      </c>
      <c r="BL237" s="40" t="s">
        <v>187</v>
      </c>
      <c r="BM237" s="40" t="s">
        <v>457</v>
      </c>
    </row>
    <row r="238" spans="2:65" s="40" customFormat="1" ht="27" customHeight="1" x14ac:dyDescent="0.25">
      <c r="B238" s="130"/>
      <c r="C238" s="141" t="s">
        <v>458</v>
      </c>
      <c r="D238" s="141" t="s">
        <v>132</v>
      </c>
      <c r="E238" s="142" t="s">
        <v>459</v>
      </c>
      <c r="F238" s="199" t="s">
        <v>990</v>
      </c>
      <c r="G238" s="200"/>
      <c r="H238" s="200"/>
      <c r="I238" s="201"/>
      <c r="J238" s="112" t="s">
        <v>2</v>
      </c>
      <c r="K238" s="113">
        <v>15.55</v>
      </c>
      <c r="L238" s="160"/>
      <c r="M238" s="160"/>
      <c r="N238" s="166">
        <f>ROUND($L$238*$K$238,2)</f>
        <v>0</v>
      </c>
      <c r="O238" s="166"/>
      <c r="P238" s="166"/>
      <c r="Q238" s="166"/>
      <c r="R238" s="43"/>
      <c r="T238" s="114"/>
      <c r="U238" s="115" t="s">
        <v>64</v>
      </c>
      <c r="V238" s="116">
        <v>0.41313</v>
      </c>
      <c r="W238" s="116">
        <f>$V$238*$K$238</f>
        <v>6.4241714999999999</v>
      </c>
      <c r="X238" s="116">
        <v>1.9400000000000001E-3</v>
      </c>
      <c r="Y238" s="116">
        <f>$X$238*$K$238</f>
        <v>3.0167000000000003E-2</v>
      </c>
      <c r="Z238" s="116">
        <v>0</v>
      </c>
      <c r="AA238" s="117">
        <f>$Z$238*$K$238</f>
        <v>0</v>
      </c>
      <c r="AR238" s="40" t="s">
        <v>187</v>
      </c>
      <c r="AT238" s="40" t="s">
        <v>132</v>
      </c>
      <c r="AU238" s="40" t="s">
        <v>136</v>
      </c>
      <c r="AY238" s="40" t="s">
        <v>131</v>
      </c>
      <c r="BE238" s="118">
        <f>IF($U$238="základná",$N$238,0)</f>
        <v>0</v>
      </c>
      <c r="BF238" s="118">
        <f>IF($U$238="znížená",$N$238,0)</f>
        <v>0</v>
      </c>
      <c r="BG238" s="118">
        <f>IF($U$238="zákl. prenesená",$N$238,0)</f>
        <v>0</v>
      </c>
      <c r="BH238" s="118">
        <f>IF($U$238="zníž. prenesená",$N$238,0)</f>
        <v>0</v>
      </c>
      <c r="BI238" s="118">
        <f>IF($U$238="nulová",$N$238,0)</f>
        <v>0</v>
      </c>
      <c r="BJ238" s="40" t="s">
        <v>136</v>
      </c>
      <c r="BK238" s="119">
        <f>ROUND($L$238*$K$238,3)</f>
        <v>0</v>
      </c>
      <c r="BL238" s="40" t="s">
        <v>187</v>
      </c>
      <c r="BM238" s="40" t="s">
        <v>460</v>
      </c>
    </row>
    <row r="239" spans="2:65" s="40" customFormat="1" ht="15.75" customHeight="1" x14ac:dyDescent="0.25">
      <c r="B239" s="130"/>
      <c r="C239" s="141" t="s">
        <v>461</v>
      </c>
      <c r="D239" s="141" t="s">
        <v>132</v>
      </c>
      <c r="E239" s="142" t="s">
        <v>462</v>
      </c>
      <c r="F239" s="199" t="s">
        <v>463</v>
      </c>
      <c r="G239" s="200"/>
      <c r="H239" s="200"/>
      <c r="I239" s="201"/>
      <c r="J239" s="112" t="s">
        <v>2</v>
      </c>
      <c r="K239" s="113">
        <v>49.991999999999997</v>
      </c>
      <c r="L239" s="160"/>
      <c r="M239" s="160"/>
      <c r="N239" s="166">
        <f>ROUND($L$239*$K$239,2)</f>
        <v>0</v>
      </c>
      <c r="O239" s="166"/>
      <c r="P239" s="166"/>
      <c r="Q239" s="166"/>
      <c r="R239" s="43"/>
      <c r="T239" s="114"/>
      <c r="U239" s="115" t="s">
        <v>64</v>
      </c>
      <c r="V239" s="116">
        <v>0.03</v>
      </c>
      <c r="W239" s="116">
        <f>$V$239*$K$239</f>
        <v>1.4997599999999998</v>
      </c>
      <c r="X239" s="116">
        <v>0</v>
      </c>
      <c r="Y239" s="116">
        <f>$X$239*$K$239</f>
        <v>0</v>
      </c>
      <c r="Z239" s="116">
        <v>0</v>
      </c>
      <c r="AA239" s="117">
        <f>$Z$239*$K$239</f>
        <v>0</v>
      </c>
      <c r="AR239" s="40" t="s">
        <v>187</v>
      </c>
      <c r="AT239" s="40" t="s">
        <v>132</v>
      </c>
      <c r="AU239" s="40" t="s">
        <v>136</v>
      </c>
      <c r="AY239" s="40" t="s">
        <v>131</v>
      </c>
      <c r="BE239" s="118">
        <f>IF($U$239="základná",$N$239,0)</f>
        <v>0</v>
      </c>
      <c r="BF239" s="118">
        <f>IF($U$239="znížená",$N$239,0)</f>
        <v>0</v>
      </c>
      <c r="BG239" s="118">
        <f>IF($U$239="zákl. prenesená",$N$239,0)</f>
        <v>0</v>
      </c>
      <c r="BH239" s="118">
        <f>IF($U$239="zníž. prenesená",$N$239,0)</f>
        <v>0</v>
      </c>
      <c r="BI239" s="118">
        <f>IF($U$239="nulová",$N$239,0)</f>
        <v>0</v>
      </c>
      <c r="BJ239" s="40" t="s">
        <v>136</v>
      </c>
      <c r="BK239" s="119">
        <f>ROUND($L$239*$K$239,3)</f>
        <v>0</v>
      </c>
      <c r="BL239" s="40" t="s">
        <v>187</v>
      </c>
      <c r="BM239" s="40" t="s">
        <v>464</v>
      </c>
    </row>
    <row r="240" spans="2:65" s="40" customFormat="1" ht="27" customHeight="1" x14ac:dyDescent="0.25">
      <c r="B240" s="130"/>
      <c r="C240" s="141" t="s">
        <v>465</v>
      </c>
      <c r="D240" s="141" t="s">
        <v>132</v>
      </c>
      <c r="E240" s="142" t="s">
        <v>466</v>
      </c>
      <c r="F240" s="199" t="s">
        <v>467</v>
      </c>
      <c r="G240" s="200"/>
      <c r="H240" s="200"/>
      <c r="I240" s="201"/>
      <c r="J240" s="112" t="s">
        <v>4</v>
      </c>
      <c r="K240" s="113">
        <v>8.2569999999999997</v>
      </c>
      <c r="L240" s="160"/>
      <c r="M240" s="160"/>
      <c r="N240" s="166">
        <f>ROUND($L$240*$K$240,2)</f>
        <v>0</v>
      </c>
      <c r="O240" s="166"/>
      <c r="P240" s="166"/>
      <c r="Q240" s="166"/>
      <c r="R240" s="43"/>
      <c r="T240" s="114"/>
      <c r="U240" s="115" t="s">
        <v>64</v>
      </c>
      <c r="V240" s="116">
        <v>0</v>
      </c>
      <c r="W240" s="116">
        <f>$V$240*$K$240</f>
        <v>0</v>
      </c>
      <c r="X240" s="116">
        <v>0</v>
      </c>
      <c r="Y240" s="116">
        <f>$X$240*$K$240</f>
        <v>0</v>
      </c>
      <c r="Z240" s="116">
        <v>0</v>
      </c>
      <c r="AA240" s="117">
        <f>$Z$240*$K$240</f>
        <v>0</v>
      </c>
      <c r="AR240" s="40" t="s">
        <v>187</v>
      </c>
      <c r="AT240" s="40" t="s">
        <v>132</v>
      </c>
      <c r="AU240" s="40" t="s">
        <v>136</v>
      </c>
      <c r="AY240" s="40" t="s">
        <v>131</v>
      </c>
      <c r="BE240" s="118">
        <f>IF($U$240="základná",$N$240,0)</f>
        <v>0</v>
      </c>
      <c r="BF240" s="118">
        <f>IF($U$240="znížená",$N$240,0)</f>
        <v>0</v>
      </c>
      <c r="BG240" s="118">
        <f>IF($U$240="zákl. prenesená",$N$240,0)</f>
        <v>0</v>
      </c>
      <c r="BH240" s="118">
        <f>IF($U$240="zníž. prenesená",$N$240,0)</f>
        <v>0</v>
      </c>
      <c r="BI240" s="118">
        <f>IF($U$240="nulová",$N$240,0)</f>
        <v>0</v>
      </c>
      <c r="BJ240" s="40" t="s">
        <v>136</v>
      </c>
      <c r="BK240" s="119">
        <f>ROUND($L$240*$K$240,3)</f>
        <v>0</v>
      </c>
      <c r="BL240" s="40" t="s">
        <v>187</v>
      </c>
      <c r="BM240" s="40" t="s">
        <v>468</v>
      </c>
    </row>
    <row r="241" spans="2:65" s="101" customFormat="1" ht="30.75" customHeight="1" x14ac:dyDescent="0.3">
      <c r="B241" s="140"/>
      <c r="C241" s="149"/>
      <c r="D241" s="150" t="s">
        <v>97</v>
      </c>
      <c r="E241" s="150"/>
      <c r="F241" s="150"/>
      <c r="G241" s="150"/>
      <c r="H241" s="150"/>
      <c r="I241" s="150"/>
      <c r="J241" s="109"/>
      <c r="K241" s="109"/>
      <c r="L241" s="109"/>
      <c r="M241" s="109"/>
      <c r="N241" s="168">
        <f>$BK$241</f>
        <v>0</v>
      </c>
      <c r="O241" s="168"/>
      <c r="P241" s="168"/>
      <c r="Q241" s="168"/>
      <c r="R241" s="103"/>
      <c r="T241" s="104"/>
      <c r="W241" s="105">
        <f>SUM($W$242:$W$243)</f>
        <v>0.49872</v>
      </c>
      <c r="Y241" s="105">
        <f>SUM($Y$242:$Y$243)</f>
        <v>1.2000000000000001E-3</v>
      </c>
      <c r="AA241" s="106">
        <f>SUM($AA$242:$AA$243)</f>
        <v>0</v>
      </c>
      <c r="AR241" s="107" t="s">
        <v>136</v>
      </c>
      <c r="AT241" s="107" t="s">
        <v>129</v>
      </c>
      <c r="AU241" s="107" t="s">
        <v>130</v>
      </c>
      <c r="AY241" s="107" t="s">
        <v>131</v>
      </c>
      <c r="BK241" s="108">
        <f>SUM($BK$242:$BK$243)</f>
        <v>0</v>
      </c>
    </row>
    <row r="242" spans="2:65" s="40" customFormat="1" ht="39" customHeight="1" x14ac:dyDescent="0.25">
      <c r="B242" s="130"/>
      <c r="C242" s="141" t="s">
        <v>469</v>
      </c>
      <c r="D242" s="141" t="s">
        <v>132</v>
      </c>
      <c r="E242" s="142" t="s">
        <v>470</v>
      </c>
      <c r="F242" s="199" t="s">
        <v>471</v>
      </c>
      <c r="G242" s="200"/>
      <c r="H242" s="200"/>
      <c r="I242" s="201"/>
      <c r="J242" s="112" t="s">
        <v>5</v>
      </c>
      <c r="K242" s="113">
        <v>3</v>
      </c>
      <c r="L242" s="160"/>
      <c r="M242" s="160"/>
      <c r="N242" s="166">
        <f>ROUND($L$242*$K$242,2)</f>
        <v>0</v>
      </c>
      <c r="O242" s="166"/>
      <c r="P242" s="166"/>
      <c r="Q242" s="166"/>
      <c r="R242" s="43"/>
      <c r="T242" s="114"/>
      <c r="U242" s="115" t="s">
        <v>64</v>
      </c>
      <c r="V242" s="116">
        <v>0.16624</v>
      </c>
      <c r="W242" s="116">
        <f>$V$242*$K$242</f>
        <v>0.49872</v>
      </c>
      <c r="X242" s="116">
        <v>4.0000000000000002E-4</v>
      </c>
      <c r="Y242" s="116">
        <f>$X$242*$K$242</f>
        <v>1.2000000000000001E-3</v>
      </c>
      <c r="Z242" s="116">
        <v>0</v>
      </c>
      <c r="AA242" s="117">
        <f>$Z$242*$K$242</f>
        <v>0</v>
      </c>
      <c r="AR242" s="40" t="s">
        <v>187</v>
      </c>
      <c r="AT242" s="40" t="s">
        <v>132</v>
      </c>
      <c r="AU242" s="40" t="s">
        <v>136</v>
      </c>
      <c r="AY242" s="40" t="s">
        <v>131</v>
      </c>
      <c r="BE242" s="118">
        <f>IF($U$242="základná",$N$242,0)</f>
        <v>0</v>
      </c>
      <c r="BF242" s="118">
        <f>IF($U$242="znížená",$N$242,0)</f>
        <v>0</v>
      </c>
      <c r="BG242" s="118">
        <f>IF($U$242="zákl. prenesená",$N$242,0)</f>
        <v>0</v>
      </c>
      <c r="BH242" s="118">
        <f>IF($U$242="zníž. prenesená",$N$242,0)</f>
        <v>0</v>
      </c>
      <c r="BI242" s="118">
        <f>IF($U$242="nulová",$N$242,0)</f>
        <v>0</v>
      </c>
      <c r="BJ242" s="40" t="s">
        <v>136</v>
      </c>
      <c r="BK242" s="119">
        <f>ROUND($L$242*$K$242,3)</f>
        <v>0</v>
      </c>
      <c r="BL242" s="40" t="s">
        <v>187</v>
      </c>
      <c r="BM242" s="40" t="s">
        <v>472</v>
      </c>
    </row>
    <row r="243" spans="2:65" s="40" customFormat="1" ht="27" customHeight="1" x14ac:dyDescent="0.25">
      <c r="B243" s="130"/>
      <c r="C243" s="141" t="s">
        <v>473</v>
      </c>
      <c r="D243" s="141" t="s">
        <v>132</v>
      </c>
      <c r="E243" s="142" t="s">
        <v>474</v>
      </c>
      <c r="F243" s="199" t="s">
        <v>475</v>
      </c>
      <c r="G243" s="200"/>
      <c r="H243" s="200"/>
      <c r="I243" s="201"/>
      <c r="J243" s="112" t="s">
        <v>4</v>
      </c>
      <c r="K243" s="113">
        <v>0.55700000000000005</v>
      </c>
      <c r="L243" s="160"/>
      <c r="M243" s="160"/>
      <c r="N243" s="166">
        <f>ROUND($L$243*$K$243,2)</f>
        <v>0</v>
      </c>
      <c r="O243" s="166"/>
      <c r="P243" s="166"/>
      <c r="Q243" s="166"/>
      <c r="R243" s="43"/>
      <c r="T243" s="114"/>
      <c r="U243" s="115" t="s">
        <v>64</v>
      </c>
      <c r="V243" s="116">
        <v>0</v>
      </c>
      <c r="W243" s="116">
        <f>$V$243*$K$243</f>
        <v>0</v>
      </c>
      <c r="X243" s="116">
        <v>0</v>
      </c>
      <c r="Y243" s="116">
        <f>$X$243*$K$243</f>
        <v>0</v>
      </c>
      <c r="Z243" s="116">
        <v>0</v>
      </c>
      <c r="AA243" s="117">
        <f>$Z$243*$K$243</f>
        <v>0</v>
      </c>
      <c r="AR243" s="40" t="s">
        <v>187</v>
      </c>
      <c r="AT243" s="40" t="s">
        <v>132</v>
      </c>
      <c r="AU243" s="40" t="s">
        <v>136</v>
      </c>
      <c r="AY243" s="40" t="s">
        <v>131</v>
      </c>
      <c r="BE243" s="118">
        <f>IF($U$243="základná",$N$243,0)</f>
        <v>0</v>
      </c>
      <c r="BF243" s="118">
        <f>IF($U$243="znížená",$N$243,0)</f>
        <v>0</v>
      </c>
      <c r="BG243" s="118">
        <f>IF($U$243="zákl. prenesená",$N$243,0)</f>
        <v>0</v>
      </c>
      <c r="BH243" s="118">
        <f>IF($U$243="zníž. prenesená",$N$243,0)</f>
        <v>0</v>
      </c>
      <c r="BI243" s="118">
        <f>IF($U$243="nulová",$N$243,0)</f>
        <v>0</v>
      </c>
      <c r="BJ243" s="40" t="s">
        <v>136</v>
      </c>
      <c r="BK243" s="119">
        <f>ROUND($L$243*$K$243,3)</f>
        <v>0</v>
      </c>
      <c r="BL243" s="40" t="s">
        <v>187</v>
      </c>
      <c r="BM243" s="40" t="s">
        <v>476</v>
      </c>
    </row>
    <row r="244" spans="2:65" s="101" customFormat="1" ht="30.75" customHeight="1" x14ac:dyDescent="0.3">
      <c r="B244" s="140"/>
      <c r="C244" s="149"/>
      <c r="D244" s="150" t="s">
        <v>98</v>
      </c>
      <c r="E244" s="150"/>
      <c r="F244" s="150"/>
      <c r="G244" s="150"/>
      <c r="H244" s="150"/>
      <c r="I244" s="150"/>
      <c r="J244" s="109"/>
      <c r="K244" s="109"/>
      <c r="L244" s="109"/>
      <c r="M244" s="109"/>
      <c r="N244" s="168">
        <f>$BK$244</f>
        <v>0</v>
      </c>
      <c r="O244" s="168"/>
      <c r="P244" s="168"/>
      <c r="Q244" s="168"/>
      <c r="R244" s="103"/>
      <c r="T244" s="104"/>
      <c r="W244" s="105">
        <f>SUM($W$245:$W$249)</f>
        <v>1.6398600000000001</v>
      </c>
      <c r="Y244" s="105">
        <f>SUM($Y$245:$Y$249)</f>
        <v>5.1739999999999994E-2</v>
      </c>
      <c r="AA244" s="106">
        <f>SUM($AA$245:$AA$249)</f>
        <v>0</v>
      </c>
      <c r="AR244" s="107" t="s">
        <v>136</v>
      </c>
      <c r="AT244" s="107" t="s">
        <v>129</v>
      </c>
      <c r="AU244" s="107" t="s">
        <v>130</v>
      </c>
      <c r="AY244" s="107" t="s">
        <v>131</v>
      </c>
      <c r="BK244" s="108">
        <f>SUM($BK$245:$BK$249)</f>
        <v>0</v>
      </c>
    </row>
    <row r="245" spans="2:65" s="40" customFormat="1" ht="27" customHeight="1" x14ac:dyDescent="0.25">
      <c r="B245" s="130"/>
      <c r="C245" s="141" t="s">
        <v>477</v>
      </c>
      <c r="D245" s="141" t="s">
        <v>132</v>
      </c>
      <c r="E245" s="142" t="s">
        <v>478</v>
      </c>
      <c r="F245" s="199" t="s">
        <v>479</v>
      </c>
      <c r="G245" s="200"/>
      <c r="H245" s="200"/>
      <c r="I245" s="201"/>
      <c r="J245" s="112" t="s">
        <v>5</v>
      </c>
      <c r="K245" s="113">
        <v>1</v>
      </c>
      <c r="L245" s="160"/>
      <c r="M245" s="160"/>
      <c r="N245" s="166">
        <f>ROUND($L$245*$K$245,2)</f>
        <v>0</v>
      </c>
      <c r="O245" s="166"/>
      <c r="P245" s="166"/>
      <c r="Q245" s="166"/>
      <c r="R245" s="43"/>
      <c r="T245" s="114"/>
      <c r="U245" s="115" t="s">
        <v>64</v>
      </c>
      <c r="V245" s="116">
        <v>0.46666000000000002</v>
      </c>
      <c r="W245" s="116">
        <f>$V$245*$K$245</f>
        <v>0.46666000000000002</v>
      </c>
      <c r="X245" s="116">
        <v>2.0000000000000002E-5</v>
      </c>
      <c r="Y245" s="116">
        <f>$X$245*$K$245</f>
        <v>2.0000000000000002E-5</v>
      </c>
      <c r="Z245" s="116">
        <v>0</v>
      </c>
      <c r="AA245" s="117">
        <f>$Z$245*$K$245</f>
        <v>0</v>
      </c>
      <c r="AR245" s="40" t="s">
        <v>187</v>
      </c>
      <c r="AT245" s="40" t="s">
        <v>132</v>
      </c>
      <c r="AU245" s="40" t="s">
        <v>136</v>
      </c>
      <c r="AY245" s="40" t="s">
        <v>131</v>
      </c>
      <c r="BE245" s="118">
        <f>IF($U$245="základná",$N$245,0)</f>
        <v>0</v>
      </c>
      <c r="BF245" s="118">
        <f>IF($U$245="znížená",$N$245,0)</f>
        <v>0</v>
      </c>
      <c r="BG245" s="118">
        <f>IF($U$245="zákl. prenesená",$N$245,0)</f>
        <v>0</v>
      </c>
      <c r="BH245" s="118">
        <f>IF($U$245="zníž. prenesená",$N$245,0)</f>
        <v>0</v>
      </c>
      <c r="BI245" s="118">
        <f>IF($U$245="nulová",$N$245,0)</f>
        <v>0</v>
      </c>
      <c r="BJ245" s="40" t="s">
        <v>136</v>
      </c>
      <c r="BK245" s="119">
        <f>ROUND($L$245*$K$245,3)</f>
        <v>0</v>
      </c>
      <c r="BL245" s="40" t="s">
        <v>187</v>
      </c>
      <c r="BM245" s="40" t="s">
        <v>480</v>
      </c>
    </row>
    <row r="246" spans="2:65" s="40" customFormat="1" ht="39" customHeight="1" x14ac:dyDescent="0.25">
      <c r="B246" s="130"/>
      <c r="C246" s="145" t="s">
        <v>481</v>
      </c>
      <c r="D246" s="145" t="s">
        <v>183</v>
      </c>
      <c r="E246" s="146" t="s">
        <v>482</v>
      </c>
      <c r="F246" s="196" t="s">
        <v>991</v>
      </c>
      <c r="G246" s="197"/>
      <c r="H246" s="197"/>
      <c r="I246" s="198"/>
      <c r="J246" s="122" t="s">
        <v>5</v>
      </c>
      <c r="K246" s="123">
        <v>1</v>
      </c>
      <c r="L246" s="162"/>
      <c r="M246" s="162"/>
      <c r="N246" s="164">
        <f>ROUND($L$246*$K$246,2)</f>
        <v>0</v>
      </c>
      <c r="O246" s="164"/>
      <c r="P246" s="164"/>
      <c r="Q246" s="164"/>
      <c r="R246" s="43"/>
      <c r="T246" s="114"/>
      <c r="U246" s="115" t="s">
        <v>64</v>
      </c>
      <c r="V246" s="116">
        <v>0</v>
      </c>
      <c r="W246" s="116">
        <f>$V$246*$K$246</f>
        <v>0</v>
      </c>
      <c r="X246" s="116">
        <v>2.9680000000000002E-2</v>
      </c>
      <c r="Y246" s="116">
        <f>$X$246*$K$246</f>
        <v>2.9680000000000002E-2</v>
      </c>
      <c r="Z246" s="116">
        <v>0</v>
      </c>
      <c r="AA246" s="117">
        <f>$Z$246*$K$246</f>
        <v>0</v>
      </c>
      <c r="AR246" s="40" t="s">
        <v>250</v>
      </c>
      <c r="AT246" s="40" t="s">
        <v>183</v>
      </c>
      <c r="AU246" s="40" t="s">
        <v>136</v>
      </c>
      <c r="AY246" s="40" t="s">
        <v>131</v>
      </c>
      <c r="BE246" s="118">
        <f>IF($U$246="základná",$N$246,0)</f>
        <v>0</v>
      </c>
      <c r="BF246" s="118">
        <f>IF($U$246="znížená",$N$246,0)</f>
        <v>0</v>
      </c>
      <c r="BG246" s="118">
        <f>IF($U$246="zákl. prenesená",$N$246,0)</f>
        <v>0</v>
      </c>
      <c r="BH246" s="118">
        <f>IF($U$246="zníž. prenesená",$N$246,0)</f>
        <v>0</v>
      </c>
      <c r="BI246" s="118">
        <f>IF($U$246="nulová",$N$246,0)</f>
        <v>0</v>
      </c>
      <c r="BJ246" s="40" t="s">
        <v>136</v>
      </c>
      <c r="BK246" s="119">
        <f>ROUND($L$246*$K$246,3)</f>
        <v>0</v>
      </c>
      <c r="BL246" s="40" t="s">
        <v>187</v>
      </c>
      <c r="BM246" s="40" t="s">
        <v>483</v>
      </c>
    </row>
    <row r="247" spans="2:65" s="40" customFormat="1" ht="27" customHeight="1" x14ac:dyDescent="0.25">
      <c r="B247" s="130"/>
      <c r="C247" s="141" t="s">
        <v>484</v>
      </c>
      <c r="D247" s="141" t="s">
        <v>132</v>
      </c>
      <c r="E247" s="142" t="s">
        <v>485</v>
      </c>
      <c r="F247" s="199" t="s">
        <v>486</v>
      </c>
      <c r="G247" s="200"/>
      <c r="H247" s="200"/>
      <c r="I247" s="201"/>
      <c r="J247" s="112" t="s">
        <v>5</v>
      </c>
      <c r="K247" s="113">
        <v>2</v>
      </c>
      <c r="L247" s="160"/>
      <c r="M247" s="160"/>
      <c r="N247" s="166">
        <f>ROUND($L$247*$K$247,2)</f>
        <v>0</v>
      </c>
      <c r="O247" s="166"/>
      <c r="P247" s="166"/>
      <c r="Q247" s="166"/>
      <c r="R247" s="43"/>
      <c r="T247" s="114"/>
      <c r="U247" s="115" t="s">
        <v>64</v>
      </c>
      <c r="V247" s="116">
        <v>0.58660000000000001</v>
      </c>
      <c r="W247" s="116">
        <f>$V$247*$K$247</f>
        <v>1.1732</v>
      </c>
      <c r="X247" s="116">
        <v>2.0000000000000002E-5</v>
      </c>
      <c r="Y247" s="116">
        <f>$X$247*$K$247</f>
        <v>4.0000000000000003E-5</v>
      </c>
      <c r="Z247" s="116">
        <v>0</v>
      </c>
      <c r="AA247" s="117">
        <f>$Z$247*$K$247</f>
        <v>0</v>
      </c>
      <c r="AR247" s="40" t="s">
        <v>187</v>
      </c>
      <c r="AT247" s="40" t="s">
        <v>132</v>
      </c>
      <c r="AU247" s="40" t="s">
        <v>136</v>
      </c>
      <c r="AY247" s="40" t="s">
        <v>131</v>
      </c>
      <c r="BE247" s="118">
        <f>IF($U$247="základná",$N$247,0)</f>
        <v>0</v>
      </c>
      <c r="BF247" s="118">
        <f>IF($U$247="znížená",$N$247,0)</f>
        <v>0</v>
      </c>
      <c r="BG247" s="118">
        <f>IF($U$247="zákl. prenesená",$N$247,0)</f>
        <v>0</v>
      </c>
      <c r="BH247" s="118">
        <f>IF($U$247="zníž. prenesená",$N$247,0)</f>
        <v>0</v>
      </c>
      <c r="BI247" s="118">
        <f>IF($U$247="nulová",$N$247,0)</f>
        <v>0</v>
      </c>
      <c r="BJ247" s="40" t="s">
        <v>136</v>
      </c>
      <c r="BK247" s="119">
        <f>ROUND($L$247*$K$247,3)</f>
        <v>0</v>
      </c>
      <c r="BL247" s="40" t="s">
        <v>187</v>
      </c>
      <c r="BM247" s="40" t="s">
        <v>487</v>
      </c>
    </row>
    <row r="248" spans="2:65" s="40" customFormat="1" ht="27" customHeight="1" x14ac:dyDescent="0.25">
      <c r="B248" s="130"/>
      <c r="C248" s="145" t="s">
        <v>488</v>
      </c>
      <c r="D248" s="145" t="s">
        <v>183</v>
      </c>
      <c r="E248" s="146" t="s">
        <v>489</v>
      </c>
      <c r="F248" s="196" t="s">
        <v>992</v>
      </c>
      <c r="G248" s="197"/>
      <c r="H248" s="197"/>
      <c r="I248" s="198"/>
      <c r="J248" s="122" t="s">
        <v>5</v>
      </c>
      <c r="K248" s="123">
        <v>2</v>
      </c>
      <c r="L248" s="162"/>
      <c r="M248" s="162"/>
      <c r="N248" s="164">
        <f>ROUND($L$248*$K$248,2)</f>
        <v>0</v>
      </c>
      <c r="O248" s="164"/>
      <c r="P248" s="164"/>
      <c r="Q248" s="164"/>
      <c r="R248" s="43"/>
      <c r="T248" s="114"/>
      <c r="U248" s="115" t="s">
        <v>64</v>
      </c>
      <c r="V248" s="116">
        <v>0</v>
      </c>
      <c r="W248" s="116">
        <f>$V$248*$K$248</f>
        <v>0</v>
      </c>
      <c r="X248" s="116">
        <v>1.0999999999999999E-2</v>
      </c>
      <c r="Y248" s="116">
        <f>$X$248*$K$248</f>
        <v>2.1999999999999999E-2</v>
      </c>
      <c r="Z248" s="116">
        <v>0</v>
      </c>
      <c r="AA248" s="117">
        <f>$Z$248*$K$248</f>
        <v>0</v>
      </c>
      <c r="AR248" s="40" t="s">
        <v>250</v>
      </c>
      <c r="AT248" s="40" t="s">
        <v>183</v>
      </c>
      <c r="AU248" s="40" t="s">
        <v>136</v>
      </c>
      <c r="AY248" s="40" t="s">
        <v>131</v>
      </c>
      <c r="BE248" s="118">
        <f>IF($U$248="základná",$N$248,0)</f>
        <v>0</v>
      </c>
      <c r="BF248" s="118">
        <f>IF($U$248="znížená",$N$248,0)</f>
        <v>0</v>
      </c>
      <c r="BG248" s="118">
        <f>IF($U$248="zákl. prenesená",$N$248,0)</f>
        <v>0</v>
      </c>
      <c r="BH248" s="118">
        <f>IF($U$248="zníž. prenesená",$N$248,0)</f>
        <v>0</v>
      </c>
      <c r="BI248" s="118">
        <f>IF($U$248="nulová",$N$248,0)</f>
        <v>0</v>
      </c>
      <c r="BJ248" s="40" t="s">
        <v>136</v>
      </c>
      <c r="BK248" s="119">
        <f>ROUND($L$248*$K$248,3)</f>
        <v>0</v>
      </c>
      <c r="BL248" s="40" t="s">
        <v>187</v>
      </c>
      <c r="BM248" s="40" t="s">
        <v>490</v>
      </c>
    </row>
    <row r="249" spans="2:65" s="40" customFormat="1" ht="27" customHeight="1" x14ac:dyDescent="0.25">
      <c r="B249" s="130"/>
      <c r="C249" s="141" t="s">
        <v>491</v>
      </c>
      <c r="D249" s="141" t="s">
        <v>132</v>
      </c>
      <c r="E249" s="142" t="s">
        <v>492</v>
      </c>
      <c r="F249" s="199" t="s">
        <v>493</v>
      </c>
      <c r="G249" s="200"/>
      <c r="H249" s="200"/>
      <c r="I249" s="201"/>
      <c r="J249" s="112" t="s">
        <v>4</v>
      </c>
      <c r="K249" s="113">
        <v>2.2999999999999998</v>
      </c>
      <c r="L249" s="160"/>
      <c r="M249" s="160"/>
      <c r="N249" s="166">
        <f>ROUND($L$249*$K$249,2)</f>
        <v>0</v>
      </c>
      <c r="O249" s="166"/>
      <c r="P249" s="166"/>
      <c r="Q249" s="166"/>
      <c r="R249" s="43"/>
      <c r="T249" s="114"/>
      <c r="U249" s="115" t="s">
        <v>64</v>
      </c>
      <c r="V249" s="116">
        <v>0</v>
      </c>
      <c r="W249" s="116">
        <f>$V$249*$K$249</f>
        <v>0</v>
      </c>
      <c r="X249" s="116">
        <v>0</v>
      </c>
      <c r="Y249" s="116">
        <f>$X$249*$K$249</f>
        <v>0</v>
      </c>
      <c r="Z249" s="116">
        <v>0</v>
      </c>
      <c r="AA249" s="117">
        <f>$Z$249*$K$249</f>
        <v>0</v>
      </c>
      <c r="AR249" s="40" t="s">
        <v>187</v>
      </c>
      <c r="AT249" s="40" t="s">
        <v>132</v>
      </c>
      <c r="AU249" s="40" t="s">
        <v>136</v>
      </c>
      <c r="AY249" s="40" t="s">
        <v>131</v>
      </c>
      <c r="BE249" s="118">
        <f>IF($U$249="základná",$N$249,0)</f>
        <v>0</v>
      </c>
      <c r="BF249" s="118">
        <f>IF($U$249="znížená",$N$249,0)</f>
        <v>0</v>
      </c>
      <c r="BG249" s="118">
        <f>IF($U$249="zákl. prenesená",$N$249,0)</f>
        <v>0</v>
      </c>
      <c r="BH249" s="118">
        <f>IF($U$249="zníž. prenesená",$N$249,0)</f>
        <v>0</v>
      </c>
      <c r="BI249" s="118">
        <f>IF($U$249="nulová",$N$249,0)</f>
        <v>0</v>
      </c>
      <c r="BJ249" s="40" t="s">
        <v>136</v>
      </c>
      <c r="BK249" s="119">
        <f>ROUND($L$249*$K$249,3)</f>
        <v>0</v>
      </c>
      <c r="BL249" s="40" t="s">
        <v>187</v>
      </c>
      <c r="BM249" s="40" t="s">
        <v>494</v>
      </c>
    </row>
    <row r="250" spans="2:65" s="101" customFormat="1" ht="30.75" customHeight="1" x14ac:dyDescent="0.3">
      <c r="B250" s="140"/>
      <c r="C250" s="149"/>
      <c r="D250" s="150" t="s">
        <v>99</v>
      </c>
      <c r="E250" s="150"/>
      <c r="F250" s="150"/>
      <c r="G250" s="150"/>
      <c r="H250" s="150"/>
      <c r="I250" s="150"/>
      <c r="J250" s="109"/>
      <c r="K250" s="109"/>
      <c r="L250" s="109"/>
      <c r="M250" s="109"/>
      <c r="N250" s="168">
        <f>$BK$250</f>
        <v>0</v>
      </c>
      <c r="O250" s="168"/>
      <c r="P250" s="168"/>
      <c r="Q250" s="168"/>
      <c r="R250" s="103"/>
      <c r="T250" s="104"/>
      <c r="W250" s="105">
        <f>SUM($W$251:$W$255)</f>
        <v>36.824514000000008</v>
      </c>
      <c r="Y250" s="105">
        <f>SUM($Y$251:$Y$255)</f>
        <v>2.1911715000000003</v>
      </c>
      <c r="AA250" s="106">
        <f>SUM($AA$251:$AA$255)</f>
        <v>0</v>
      </c>
      <c r="AR250" s="107" t="s">
        <v>136</v>
      </c>
      <c r="AT250" s="107" t="s">
        <v>129</v>
      </c>
      <c r="AU250" s="107" t="s">
        <v>130</v>
      </c>
      <c r="AY250" s="107" t="s">
        <v>131</v>
      </c>
      <c r="BK250" s="108">
        <f>SUM($BK$251:$BK$255)</f>
        <v>0</v>
      </c>
    </row>
    <row r="251" spans="2:65" s="40" customFormat="1" ht="27" customHeight="1" x14ac:dyDescent="0.25">
      <c r="B251" s="130"/>
      <c r="C251" s="141" t="s">
        <v>495</v>
      </c>
      <c r="D251" s="141" t="s">
        <v>132</v>
      </c>
      <c r="E251" s="142" t="s">
        <v>496</v>
      </c>
      <c r="F251" s="199" t="s">
        <v>497</v>
      </c>
      <c r="G251" s="200"/>
      <c r="H251" s="200"/>
      <c r="I251" s="201"/>
      <c r="J251" s="112" t="s">
        <v>1</v>
      </c>
      <c r="K251" s="113">
        <v>138.36000000000001</v>
      </c>
      <c r="L251" s="160"/>
      <c r="M251" s="160"/>
      <c r="N251" s="166">
        <f>ROUND($L$251*$K$251,2)</f>
        <v>0</v>
      </c>
      <c r="O251" s="166"/>
      <c r="P251" s="166"/>
      <c r="Q251" s="166"/>
      <c r="R251" s="43"/>
      <c r="T251" s="114"/>
      <c r="U251" s="115" t="s">
        <v>64</v>
      </c>
      <c r="V251" s="116">
        <v>0.26500000000000001</v>
      </c>
      <c r="W251" s="116">
        <f>$V$251*$K$251</f>
        <v>36.665400000000005</v>
      </c>
      <c r="X251" s="116">
        <v>0</v>
      </c>
      <c r="Y251" s="116">
        <f>$X$251*$K$251</f>
        <v>0</v>
      </c>
      <c r="Z251" s="116">
        <v>0</v>
      </c>
      <c r="AA251" s="117">
        <f>$Z$251*$K$251</f>
        <v>0</v>
      </c>
      <c r="AR251" s="40" t="s">
        <v>187</v>
      </c>
      <c r="AT251" s="40" t="s">
        <v>132</v>
      </c>
      <c r="AU251" s="40" t="s">
        <v>136</v>
      </c>
      <c r="AY251" s="40" t="s">
        <v>131</v>
      </c>
      <c r="BE251" s="118">
        <f>IF($U$251="základná",$N$251,0)</f>
        <v>0</v>
      </c>
      <c r="BF251" s="118">
        <f>IF($U$251="znížená",$N$251,0)</f>
        <v>0</v>
      </c>
      <c r="BG251" s="118">
        <f>IF($U$251="zákl. prenesená",$N$251,0)</f>
        <v>0</v>
      </c>
      <c r="BH251" s="118">
        <f>IF($U$251="zníž. prenesená",$N$251,0)</f>
        <v>0</v>
      </c>
      <c r="BI251" s="118">
        <f>IF($U$251="nulová",$N$251,0)</f>
        <v>0</v>
      </c>
      <c r="BJ251" s="40" t="s">
        <v>136</v>
      </c>
      <c r="BK251" s="119">
        <f>ROUND($L$251*$K$251,3)</f>
        <v>0</v>
      </c>
      <c r="BL251" s="40" t="s">
        <v>187</v>
      </c>
      <c r="BM251" s="40" t="s">
        <v>498</v>
      </c>
    </row>
    <row r="252" spans="2:65" s="40" customFormat="1" ht="27" customHeight="1" x14ac:dyDescent="0.25">
      <c r="B252" s="130"/>
      <c r="C252" s="145" t="s">
        <v>499</v>
      </c>
      <c r="D252" s="145" t="s">
        <v>183</v>
      </c>
      <c r="E252" s="146" t="s">
        <v>500</v>
      </c>
      <c r="F252" s="196" t="s">
        <v>501</v>
      </c>
      <c r="G252" s="197"/>
      <c r="H252" s="197"/>
      <c r="I252" s="198"/>
      <c r="J252" s="122" t="s">
        <v>1</v>
      </c>
      <c r="K252" s="123">
        <v>78.519000000000005</v>
      </c>
      <c r="L252" s="162"/>
      <c r="M252" s="162"/>
      <c r="N252" s="164">
        <f>ROUND($L$252*$K$252,2)</f>
        <v>0</v>
      </c>
      <c r="O252" s="164"/>
      <c r="P252" s="164"/>
      <c r="Q252" s="164"/>
      <c r="R252" s="43"/>
      <c r="T252" s="114"/>
      <c r="U252" s="115" t="s">
        <v>64</v>
      </c>
      <c r="V252" s="116">
        <v>0</v>
      </c>
      <c r="W252" s="116">
        <f>$V$252*$K$252</f>
        <v>0</v>
      </c>
      <c r="X252" s="116">
        <v>1.4500000000000001E-2</v>
      </c>
      <c r="Y252" s="116">
        <f>$X$252*$K$252</f>
        <v>1.1385255000000001</v>
      </c>
      <c r="Z252" s="116">
        <v>0</v>
      </c>
      <c r="AA252" s="117">
        <f>$Z$252*$K$252</f>
        <v>0</v>
      </c>
      <c r="AR252" s="40" t="s">
        <v>250</v>
      </c>
      <c r="AT252" s="40" t="s">
        <v>183</v>
      </c>
      <c r="AU252" s="40" t="s">
        <v>136</v>
      </c>
      <c r="AY252" s="40" t="s">
        <v>131</v>
      </c>
      <c r="BE252" s="118">
        <f>IF($U$252="základná",$N$252,0)</f>
        <v>0</v>
      </c>
      <c r="BF252" s="118">
        <f>IF($U$252="znížená",$N$252,0)</f>
        <v>0</v>
      </c>
      <c r="BG252" s="118">
        <f>IF($U$252="zákl. prenesená",$N$252,0)</f>
        <v>0</v>
      </c>
      <c r="BH252" s="118">
        <f>IF($U$252="zníž. prenesená",$N$252,0)</f>
        <v>0</v>
      </c>
      <c r="BI252" s="118">
        <f>IF($U$252="nulová",$N$252,0)</f>
        <v>0</v>
      </c>
      <c r="BJ252" s="40" t="s">
        <v>136</v>
      </c>
      <c r="BK252" s="119">
        <f>ROUND($L$252*$K$252,3)</f>
        <v>0</v>
      </c>
      <c r="BL252" s="40" t="s">
        <v>187</v>
      </c>
      <c r="BM252" s="40" t="s">
        <v>502</v>
      </c>
    </row>
    <row r="253" spans="2:65" s="40" customFormat="1" ht="27" customHeight="1" x14ac:dyDescent="0.25">
      <c r="B253" s="130"/>
      <c r="C253" s="145" t="s">
        <v>503</v>
      </c>
      <c r="D253" s="145" t="s">
        <v>183</v>
      </c>
      <c r="E253" s="146" t="s">
        <v>504</v>
      </c>
      <c r="F253" s="196" t="s">
        <v>505</v>
      </c>
      <c r="G253" s="197"/>
      <c r="H253" s="197"/>
      <c r="I253" s="198"/>
      <c r="J253" s="122" t="s">
        <v>1</v>
      </c>
      <c r="K253" s="123">
        <v>66.759</v>
      </c>
      <c r="L253" s="162"/>
      <c r="M253" s="162"/>
      <c r="N253" s="164">
        <f>ROUND($L$253*$K$253,2)</f>
        <v>0</v>
      </c>
      <c r="O253" s="164"/>
      <c r="P253" s="164"/>
      <c r="Q253" s="164"/>
      <c r="R253" s="43"/>
      <c r="T253" s="114"/>
      <c r="U253" s="115" t="s">
        <v>64</v>
      </c>
      <c r="V253" s="116">
        <v>0</v>
      </c>
      <c r="W253" s="116">
        <f>$V$253*$K$253</f>
        <v>0</v>
      </c>
      <c r="X253" s="116">
        <v>1.04E-2</v>
      </c>
      <c r="Y253" s="116">
        <f>$X$253*$K$253</f>
        <v>0.69429359999999996</v>
      </c>
      <c r="Z253" s="116">
        <v>0</v>
      </c>
      <c r="AA253" s="117">
        <f>$Z$253*$K$253</f>
        <v>0</v>
      </c>
      <c r="AR253" s="40" t="s">
        <v>250</v>
      </c>
      <c r="AT253" s="40" t="s">
        <v>183</v>
      </c>
      <c r="AU253" s="40" t="s">
        <v>136</v>
      </c>
      <c r="AY253" s="40" t="s">
        <v>131</v>
      </c>
      <c r="BE253" s="118">
        <f>IF($U$253="základná",$N$253,0)</f>
        <v>0</v>
      </c>
      <c r="BF253" s="118">
        <f>IF($U$253="znížená",$N$253,0)</f>
        <v>0</v>
      </c>
      <c r="BG253" s="118">
        <f>IF($U$253="zákl. prenesená",$N$253,0)</f>
        <v>0</v>
      </c>
      <c r="BH253" s="118">
        <f>IF($U$253="zníž. prenesená",$N$253,0)</f>
        <v>0</v>
      </c>
      <c r="BI253" s="118">
        <f>IF($U$253="nulová",$N$253,0)</f>
        <v>0</v>
      </c>
      <c r="BJ253" s="40" t="s">
        <v>136</v>
      </c>
      <c r="BK253" s="119">
        <f>ROUND($L$253*$K$253,3)</f>
        <v>0</v>
      </c>
      <c r="BL253" s="40" t="s">
        <v>187</v>
      </c>
      <c r="BM253" s="40" t="s">
        <v>506</v>
      </c>
    </row>
    <row r="254" spans="2:65" s="40" customFormat="1" ht="27" customHeight="1" x14ac:dyDescent="0.25">
      <c r="B254" s="130"/>
      <c r="C254" s="141" t="s">
        <v>507</v>
      </c>
      <c r="D254" s="141" t="s">
        <v>132</v>
      </c>
      <c r="E254" s="142" t="s">
        <v>508</v>
      </c>
      <c r="F254" s="199" t="s">
        <v>509</v>
      </c>
      <c r="G254" s="200"/>
      <c r="H254" s="200"/>
      <c r="I254" s="201"/>
      <c r="J254" s="112" t="s">
        <v>1</v>
      </c>
      <c r="K254" s="113">
        <v>138.36000000000001</v>
      </c>
      <c r="L254" s="160"/>
      <c r="M254" s="160"/>
      <c r="N254" s="166">
        <f>ROUND($L$254*$K$254,2)</f>
        <v>0</v>
      </c>
      <c r="O254" s="166"/>
      <c r="P254" s="166"/>
      <c r="Q254" s="166"/>
      <c r="R254" s="43"/>
      <c r="T254" s="114"/>
      <c r="U254" s="115" t="s">
        <v>64</v>
      </c>
      <c r="V254" s="116">
        <v>1.15E-3</v>
      </c>
      <c r="W254" s="116">
        <f>$V$254*$K$254</f>
        <v>0.15911400000000001</v>
      </c>
      <c r="X254" s="116">
        <v>2.5899999999999999E-3</v>
      </c>
      <c r="Y254" s="116">
        <f>$X$254*$K$254</f>
        <v>0.35835240000000002</v>
      </c>
      <c r="Z254" s="116">
        <v>0</v>
      </c>
      <c r="AA254" s="117">
        <f>$Z$254*$K$254</f>
        <v>0</v>
      </c>
      <c r="AR254" s="40" t="s">
        <v>187</v>
      </c>
      <c r="AT254" s="40" t="s">
        <v>132</v>
      </c>
      <c r="AU254" s="40" t="s">
        <v>136</v>
      </c>
      <c r="AY254" s="40" t="s">
        <v>131</v>
      </c>
      <c r="BE254" s="118">
        <f>IF($U$254="základná",$N$254,0)</f>
        <v>0</v>
      </c>
      <c r="BF254" s="118">
        <f>IF($U$254="znížená",$N$254,0)</f>
        <v>0</v>
      </c>
      <c r="BG254" s="118">
        <f>IF($U$254="zákl. prenesená",$N$254,0)</f>
        <v>0</v>
      </c>
      <c r="BH254" s="118">
        <f>IF($U$254="zníž. prenesená",$N$254,0)</f>
        <v>0</v>
      </c>
      <c r="BI254" s="118">
        <f>IF($U$254="nulová",$N$254,0)</f>
        <v>0</v>
      </c>
      <c r="BJ254" s="40" t="s">
        <v>136</v>
      </c>
      <c r="BK254" s="119">
        <f>ROUND($L$254*$K$254,3)</f>
        <v>0</v>
      </c>
      <c r="BL254" s="40" t="s">
        <v>187</v>
      </c>
      <c r="BM254" s="40" t="s">
        <v>510</v>
      </c>
    </row>
    <row r="255" spans="2:65" s="40" customFormat="1" ht="27" customHeight="1" x14ac:dyDescent="0.25">
      <c r="B255" s="130"/>
      <c r="C255" s="141" t="s">
        <v>511</v>
      </c>
      <c r="D255" s="141" t="s">
        <v>132</v>
      </c>
      <c r="E255" s="142" t="s">
        <v>512</v>
      </c>
      <c r="F255" s="199" t="s">
        <v>513</v>
      </c>
      <c r="G255" s="200"/>
      <c r="H255" s="200"/>
      <c r="I255" s="201"/>
      <c r="J255" s="112" t="s">
        <v>4</v>
      </c>
      <c r="K255" s="113">
        <v>20.016999999999999</v>
      </c>
      <c r="L255" s="160"/>
      <c r="M255" s="160"/>
      <c r="N255" s="166">
        <f>ROUND($L$255*$K$255,2)</f>
        <v>0</v>
      </c>
      <c r="O255" s="166"/>
      <c r="P255" s="166"/>
      <c r="Q255" s="166"/>
      <c r="R255" s="43"/>
      <c r="T255" s="114"/>
      <c r="U255" s="115" t="s">
        <v>64</v>
      </c>
      <c r="V255" s="116">
        <v>0</v>
      </c>
      <c r="W255" s="116">
        <f>$V$255*$K$255</f>
        <v>0</v>
      </c>
      <c r="X255" s="116">
        <v>0</v>
      </c>
      <c r="Y255" s="116">
        <f>$X$255*$K$255</f>
        <v>0</v>
      </c>
      <c r="Z255" s="116">
        <v>0</v>
      </c>
      <c r="AA255" s="117">
        <f>$Z$255*$K$255</f>
        <v>0</v>
      </c>
      <c r="AR255" s="40" t="s">
        <v>187</v>
      </c>
      <c r="AT255" s="40" t="s">
        <v>132</v>
      </c>
      <c r="AU255" s="40" t="s">
        <v>136</v>
      </c>
      <c r="AY255" s="40" t="s">
        <v>131</v>
      </c>
      <c r="BE255" s="118">
        <f>IF($U$255="základná",$N$255,0)</f>
        <v>0</v>
      </c>
      <c r="BF255" s="118">
        <f>IF($U$255="znížená",$N$255,0)</f>
        <v>0</v>
      </c>
      <c r="BG255" s="118">
        <f>IF($U$255="zákl. prenesená",$N$255,0)</f>
        <v>0</v>
      </c>
      <c r="BH255" s="118">
        <f>IF($U$255="zníž. prenesená",$N$255,0)</f>
        <v>0</v>
      </c>
      <c r="BI255" s="118">
        <f>IF($U$255="nulová",$N$255,0)</f>
        <v>0</v>
      </c>
      <c r="BJ255" s="40" t="s">
        <v>136</v>
      </c>
      <c r="BK255" s="119">
        <f>ROUND($L$255*$K$255,3)</f>
        <v>0</v>
      </c>
      <c r="BL255" s="40" t="s">
        <v>187</v>
      </c>
      <c r="BM255" s="40" t="s">
        <v>514</v>
      </c>
    </row>
    <row r="256" spans="2:65" s="101" customFormat="1" ht="30.75" customHeight="1" x14ac:dyDescent="0.3">
      <c r="B256" s="140"/>
      <c r="C256" s="149"/>
      <c r="D256" s="150" t="s">
        <v>100</v>
      </c>
      <c r="E256" s="150"/>
      <c r="F256" s="150"/>
      <c r="G256" s="150"/>
      <c r="H256" s="150"/>
      <c r="I256" s="150"/>
      <c r="J256" s="109"/>
      <c r="K256" s="109"/>
      <c r="L256" s="109"/>
      <c r="M256" s="109"/>
      <c r="N256" s="168">
        <f>$BK$256</f>
        <v>0</v>
      </c>
      <c r="O256" s="168"/>
      <c r="P256" s="168"/>
      <c r="Q256" s="168"/>
      <c r="R256" s="103"/>
      <c r="T256" s="104"/>
      <c r="W256" s="105">
        <f>SUM($W$257:$W$269)</f>
        <v>318.58937487000003</v>
      </c>
      <c r="Y256" s="105">
        <f>SUM($Y$257:$Y$269)</f>
        <v>9.2809884699999987</v>
      </c>
      <c r="AA256" s="106">
        <f>SUM($AA$257:$AA$269)</f>
        <v>0</v>
      </c>
      <c r="AR256" s="107" t="s">
        <v>136</v>
      </c>
      <c r="AT256" s="107" t="s">
        <v>129</v>
      </c>
      <c r="AU256" s="107" t="s">
        <v>130</v>
      </c>
      <c r="AY256" s="107" t="s">
        <v>131</v>
      </c>
      <c r="BK256" s="108">
        <f>SUM($BK$257:$BK$269)</f>
        <v>0</v>
      </c>
    </row>
    <row r="257" spans="2:65" s="40" customFormat="1" ht="27" customHeight="1" x14ac:dyDescent="0.25">
      <c r="B257" s="130"/>
      <c r="C257" s="141" t="s">
        <v>515</v>
      </c>
      <c r="D257" s="141" t="s">
        <v>132</v>
      </c>
      <c r="E257" s="142" t="s">
        <v>516</v>
      </c>
      <c r="F257" s="199" t="s">
        <v>993</v>
      </c>
      <c r="G257" s="200"/>
      <c r="H257" s="200"/>
      <c r="I257" s="201"/>
      <c r="J257" s="112" t="s">
        <v>1</v>
      </c>
      <c r="K257" s="113">
        <v>7.72</v>
      </c>
      <c r="L257" s="160"/>
      <c r="M257" s="160"/>
      <c r="N257" s="166">
        <f>ROUND($L$257*$K$257,2)</f>
        <v>0</v>
      </c>
      <c r="O257" s="166"/>
      <c r="P257" s="166"/>
      <c r="Q257" s="166"/>
      <c r="R257" s="43"/>
      <c r="T257" s="114"/>
      <c r="U257" s="115" t="s">
        <v>64</v>
      </c>
      <c r="V257" s="116">
        <v>1.03</v>
      </c>
      <c r="W257" s="116">
        <f>$V$257*$K$257</f>
        <v>7.9516</v>
      </c>
      <c r="X257" s="116">
        <v>6.0920000000000002E-2</v>
      </c>
      <c r="Y257" s="116">
        <f>$X$257*$K$257</f>
        <v>0.47030240000000001</v>
      </c>
      <c r="Z257" s="116">
        <v>0</v>
      </c>
      <c r="AA257" s="117">
        <f>$Z$257*$K$257</f>
        <v>0</v>
      </c>
      <c r="AR257" s="40" t="s">
        <v>187</v>
      </c>
      <c r="AT257" s="40" t="s">
        <v>132</v>
      </c>
      <c r="AU257" s="40" t="s">
        <v>136</v>
      </c>
      <c r="AY257" s="40" t="s">
        <v>131</v>
      </c>
      <c r="BE257" s="118">
        <f>IF($U$257="základná",$N$257,0)</f>
        <v>0</v>
      </c>
      <c r="BF257" s="118">
        <f>IF($U$257="znížená",$N$257,0)</f>
        <v>0</v>
      </c>
      <c r="BG257" s="118">
        <f>IF($U$257="zákl. prenesená",$N$257,0)</f>
        <v>0</v>
      </c>
      <c r="BH257" s="118">
        <f>IF($U$257="zníž. prenesená",$N$257,0)</f>
        <v>0</v>
      </c>
      <c r="BI257" s="118">
        <f>IF($U$257="nulová",$N$257,0)</f>
        <v>0</v>
      </c>
      <c r="BJ257" s="40" t="s">
        <v>136</v>
      </c>
      <c r="BK257" s="119">
        <f>ROUND($L$257*$K$257,3)</f>
        <v>0</v>
      </c>
      <c r="BL257" s="40" t="s">
        <v>187</v>
      </c>
      <c r="BM257" s="40" t="s">
        <v>517</v>
      </c>
    </row>
    <row r="258" spans="2:65" s="40" customFormat="1" ht="39" customHeight="1" x14ac:dyDescent="0.25">
      <c r="B258" s="130"/>
      <c r="C258" s="141" t="s">
        <v>518</v>
      </c>
      <c r="D258" s="141" t="s">
        <v>132</v>
      </c>
      <c r="E258" s="142" t="s">
        <v>519</v>
      </c>
      <c r="F258" s="199" t="s">
        <v>994</v>
      </c>
      <c r="G258" s="200"/>
      <c r="H258" s="200"/>
      <c r="I258" s="201"/>
      <c r="J258" s="112" t="s">
        <v>1</v>
      </c>
      <c r="K258" s="113">
        <v>72.528999999999996</v>
      </c>
      <c r="L258" s="160"/>
      <c r="M258" s="160"/>
      <c r="N258" s="166">
        <f>ROUND($L$258*$K$258,2)</f>
        <v>0</v>
      </c>
      <c r="O258" s="166"/>
      <c r="P258" s="166"/>
      <c r="Q258" s="166"/>
      <c r="R258" s="43"/>
      <c r="T258" s="114"/>
      <c r="U258" s="115" t="s">
        <v>64</v>
      </c>
      <c r="V258" s="116">
        <v>1.5876600000000001</v>
      </c>
      <c r="W258" s="116">
        <f>$V$258*$K$258</f>
        <v>115.15139214</v>
      </c>
      <c r="X258" s="116">
        <v>6.762E-2</v>
      </c>
      <c r="Y258" s="116">
        <f>$X$258*$K$258</f>
        <v>4.9044109799999998</v>
      </c>
      <c r="Z258" s="116">
        <v>0</v>
      </c>
      <c r="AA258" s="117">
        <f>$Z$258*$K$258</f>
        <v>0</v>
      </c>
      <c r="AR258" s="40" t="s">
        <v>187</v>
      </c>
      <c r="AT258" s="40" t="s">
        <v>132</v>
      </c>
      <c r="AU258" s="40" t="s">
        <v>136</v>
      </c>
      <c r="AY258" s="40" t="s">
        <v>131</v>
      </c>
      <c r="BE258" s="118">
        <f>IF($U$258="základná",$N$258,0)</f>
        <v>0</v>
      </c>
      <c r="BF258" s="118">
        <f>IF($U$258="znížená",$N$258,0)</f>
        <v>0</v>
      </c>
      <c r="BG258" s="118">
        <f>IF($U$258="zákl. prenesená",$N$258,0)</f>
        <v>0</v>
      </c>
      <c r="BH258" s="118">
        <f>IF($U$258="zníž. prenesená",$N$258,0)</f>
        <v>0</v>
      </c>
      <c r="BI258" s="118">
        <f>IF($U$258="nulová",$N$258,0)</f>
        <v>0</v>
      </c>
      <c r="BJ258" s="40" t="s">
        <v>136</v>
      </c>
      <c r="BK258" s="119">
        <f>ROUND($L$258*$K$258,3)</f>
        <v>0</v>
      </c>
      <c r="BL258" s="40" t="s">
        <v>187</v>
      </c>
      <c r="BM258" s="40" t="s">
        <v>520</v>
      </c>
    </row>
    <row r="259" spans="2:65" s="40" customFormat="1" ht="39" customHeight="1" x14ac:dyDescent="0.25">
      <c r="B259" s="130"/>
      <c r="C259" s="141" t="s">
        <v>521</v>
      </c>
      <c r="D259" s="141" t="s">
        <v>132</v>
      </c>
      <c r="E259" s="142" t="s">
        <v>522</v>
      </c>
      <c r="F259" s="199" t="s">
        <v>995</v>
      </c>
      <c r="G259" s="200"/>
      <c r="H259" s="200"/>
      <c r="I259" s="201"/>
      <c r="J259" s="112" t="s">
        <v>1</v>
      </c>
      <c r="K259" s="113">
        <v>5.7789999999999999</v>
      </c>
      <c r="L259" s="160"/>
      <c r="M259" s="160"/>
      <c r="N259" s="166">
        <f>ROUND($L$259*$K$259,2)</f>
        <v>0</v>
      </c>
      <c r="O259" s="166"/>
      <c r="P259" s="166"/>
      <c r="Q259" s="166"/>
      <c r="R259" s="43"/>
      <c r="T259" s="114"/>
      <c r="U259" s="115" t="s">
        <v>64</v>
      </c>
      <c r="V259" s="116">
        <v>0.87331000000000003</v>
      </c>
      <c r="W259" s="116">
        <f>$V$259*$K$259</f>
        <v>5.04685849</v>
      </c>
      <c r="X259" s="116">
        <v>2.232E-2</v>
      </c>
      <c r="Y259" s="116">
        <f>$X$259*$K$259</f>
        <v>0.12898727999999998</v>
      </c>
      <c r="Z259" s="116">
        <v>0</v>
      </c>
      <c r="AA259" s="117">
        <f>$Z$259*$K$259</f>
        <v>0</v>
      </c>
      <c r="AR259" s="40" t="s">
        <v>187</v>
      </c>
      <c r="AT259" s="40" t="s">
        <v>132</v>
      </c>
      <c r="AU259" s="40" t="s">
        <v>136</v>
      </c>
      <c r="AY259" s="40" t="s">
        <v>131</v>
      </c>
      <c r="BE259" s="118">
        <f>IF($U$259="základná",$N$259,0)</f>
        <v>0</v>
      </c>
      <c r="BF259" s="118">
        <f>IF($U$259="znížená",$N$259,0)</f>
        <v>0</v>
      </c>
      <c r="BG259" s="118">
        <f>IF($U$259="zákl. prenesená",$N$259,0)</f>
        <v>0</v>
      </c>
      <c r="BH259" s="118">
        <f>IF($U$259="zníž. prenesená",$N$259,0)</f>
        <v>0</v>
      </c>
      <c r="BI259" s="118">
        <f>IF($U$259="nulová",$N$259,0)</f>
        <v>0</v>
      </c>
      <c r="BJ259" s="40" t="s">
        <v>136</v>
      </c>
      <c r="BK259" s="119">
        <f>ROUND($L$259*$K$259,3)</f>
        <v>0</v>
      </c>
      <c r="BL259" s="40" t="s">
        <v>187</v>
      </c>
      <c r="BM259" s="40" t="s">
        <v>523</v>
      </c>
    </row>
    <row r="260" spans="2:65" s="40" customFormat="1" ht="39" customHeight="1" x14ac:dyDescent="0.25">
      <c r="B260" s="130"/>
      <c r="C260" s="141" t="s">
        <v>524</v>
      </c>
      <c r="D260" s="141" t="s">
        <v>132</v>
      </c>
      <c r="E260" s="142" t="s">
        <v>525</v>
      </c>
      <c r="F260" s="199" t="s">
        <v>996</v>
      </c>
      <c r="G260" s="200"/>
      <c r="H260" s="200"/>
      <c r="I260" s="201"/>
      <c r="J260" s="112" t="s">
        <v>1</v>
      </c>
      <c r="K260" s="113">
        <v>90.05</v>
      </c>
      <c r="L260" s="160"/>
      <c r="M260" s="160"/>
      <c r="N260" s="166">
        <f>ROUND($L$260*$K$260,2)</f>
        <v>0</v>
      </c>
      <c r="O260" s="166"/>
      <c r="P260" s="166"/>
      <c r="Q260" s="166"/>
      <c r="R260" s="43"/>
      <c r="T260" s="114"/>
      <c r="U260" s="115" t="s">
        <v>64</v>
      </c>
      <c r="V260" s="116">
        <v>1.10415</v>
      </c>
      <c r="W260" s="116">
        <f>$V$260*$K$260</f>
        <v>99.428707499999987</v>
      </c>
      <c r="X260" s="116">
        <v>2.053E-2</v>
      </c>
      <c r="Y260" s="116">
        <f>$X$260*$K$260</f>
        <v>1.8487264999999999</v>
      </c>
      <c r="Z260" s="116">
        <v>0</v>
      </c>
      <c r="AA260" s="117">
        <f>$Z$260*$K$260</f>
        <v>0</v>
      </c>
      <c r="AR260" s="40" t="s">
        <v>187</v>
      </c>
      <c r="AT260" s="40" t="s">
        <v>132</v>
      </c>
      <c r="AU260" s="40" t="s">
        <v>136</v>
      </c>
      <c r="AY260" s="40" t="s">
        <v>131</v>
      </c>
      <c r="BE260" s="118">
        <f>IF($U$260="základná",$N$260,0)</f>
        <v>0</v>
      </c>
      <c r="BF260" s="118">
        <f>IF($U$260="znížená",$N$260,0)</f>
        <v>0</v>
      </c>
      <c r="BG260" s="118">
        <f>IF($U$260="zákl. prenesená",$N$260,0)</f>
        <v>0</v>
      </c>
      <c r="BH260" s="118">
        <f>IF($U$260="zníž. prenesená",$N$260,0)</f>
        <v>0</v>
      </c>
      <c r="BI260" s="118">
        <f>IF($U$260="nulová",$N$260,0)</f>
        <v>0</v>
      </c>
      <c r="BJ260" s="40" t="s">
        <v>136</v>
      </c>
      <c r="BK260" s="119">
        <f>ROUND($L$260*$K$260,3)</f>
        <v>0</v>
      </c>
      <c r="BL260" s="40" t="s">
        <v>187</v>
      </c>
      <c r="BM260" s="40" t="s">
        <v>526</v>
      </c>
    </row>
    <row r="261" spans="2:65" s="40" customFormat="1" ht="39" customHeight="1" x14ac:dyDescent="0.25">
      <c r="B261" s="130"/>
      <c r="C261" s="141" t="s">
        <v>527</v>
      </c>
      <c r="D261" s="141" t="s">
        <v>132</v>
      </c>
      <c r="E261" s="142" t="s">
        <v>528</v>
      </c>
      <c r="F261" s="199" t="s">
        <v>997</v>
      </c>
      <c r="G261" s="200"/>
      <c r="H261" s="200"/>
      <c r="I261" s="201"/>
      <c r="J261" s="112" t="s">
        <v>1</v>
      </c>
      <c r="K261" s="113">
        <v>11.2</v>
      </c>
      <c r="L261" s="160"/>
      <c r="M261" s="160"/>
      <c r="N261" s="166">
        <f>ROUND($L$261*$K$261,2)</f>
        <v>0</v>
      </c>
      <c r="O261" s="166"/>
      <c r="P261" s="166"/>
      <c r="Q261" s="166"/>
      <c r="R261" s="43"/>
      <c r="T261" s="114"/>
      <c r="U261" s="115" t="s">
        <v>64</v>
      </c>
      <c r="V261" s="116">
        <v>1.1078600000000001</v>
      </c>
      <c r="W261" s="116">
        <f>$V$261*$K$261</f>
        <v>12.408032</v>
      </c>
      <c r="X261" s="116">
        <v>2.1579999999999998E-2</v>
      </c>
      <c r="Y261" s="116">
        <f>$X$261*$K$261</f>
        <v>0.24169599999999997</v>
      </c>
      <c r="Z261" s="116">
        <v>0</v>
      </c>
      <c r="AA261" s="117">
        <f>$Z$261*$K$261</f>
        <v>0</v>
      </c>
      <c r="AR261" s="40" t="s">
        <v>187</v>
      </c>
      <c r="AT261" s="40" t="s">
        <v>132</v>
      </c>
      <c r="AU261" s="40" t="s">
        <v>136</v>
      </c>
      <c r="AY261" s="40" t="s">
        <v>131</v>
      </c>
      <c r="BE261" s="118">
        <f>IF($U$261="základná",$N$261,0)</f>
        <v>0</v>
      </c>
      <c r="BF261" s="118">
        <f>IF($U$261="znížená",$N$261,0)</f>
        <v>0</v>
      </c>
      <c r="BG261" s="118">
        <f>IF($U$261="zákl. prenesená",$N$261,0)</f>
        <v>0</v>
      </c>
      <c r="BH261" s="118">
        <f>IF($U$261="zníž. prenesená",$N$261,0)</f>
        <v>0</v>
      </c>
      <c r="BI261" s="118">
        <f>IF($U$261="nulová",$N$261,0)</f>
        <v>0</v>
      </c>
      <c r="BJ261" s="40" t="s">
        <v>136</v>
      </c>
      <c r="BK261" s="119">
        <f>ROUND($L$261*$K$261,3)</f>
        <v>0</v>
      </c>
      <c r="BL261" s="40" t="s">
        <v>187</v>
      </c>
      <c r="BM261" s="40" t="s">
        <v>529</v>
      </c>
    </row>
    <row r="262" spans="2:65" s="40" customFormat="1" ht="27" customHeight="1" x14ac:dyDescent="0.25">
      <c r="B262" s="130"/>
      <c r="C262" s="141" t="s">
        <v>530</v>
      </c>
      <c r="D262" s="141" t="s">
        <v>132</v>
      </c>
      <c r="E262" s="142" t="s">
        <v>531</v>
      </c>
      <c r="F262" s="199" t="s">
        <v>998</v>
      </c>
      <c r="G262" s="200"/>
      <c r="H262" s="200"/>
      <c r="I262" s="201"/>
      <c r="J262" s="112" t="s">
        <v>1</v>
      </c>
      <c r="K262" s="113">
        <v>11.2</v>
      </c>
      <c r="L262" s="160"/>
      <c r="M262" s="160"/>
      <c r="N262" s="166">
        <f>ROUND($L$262*$K$262,2)</f>
        <v>0</v>
      </c>
      <c r="O262" s="166"/>
      <c r="P262" s="166"/>
      <c r="Q262" s="166"/>
      <c r="R262" s="43"/>
      <c r="T262" s="114"/>
      <c r="U262" s="115" t="s">
        <v>64</v>
      </c>
      <c r="V262" s="116">
        <v>0.18071000000000001</v>
      </c>
      <c r="W262" s="116">
        <f>$V$262*$K$262</f>
        <v>2.023952</v>
      </c>
      <c r="X262" s="116">
        <v>1.9000000000000001E-4</v>
      </c>
      <c r="Y262" s="116">
        <f>$X$262*$K$262</f>
        <v>2.1280000000000001E-3</v>
      </c>
      <c r="Z262" s="116">
        <v>0</v>
      </c>
      <c r="AA262" s="117">
        <f>$Z$262*$K$262</f>
        <v>0</v>
      </c>
      <c r="AR262" s="40" t="s">
        <v>187</v>
      </c>
      <c r="AT262" s="40" t="s">
        <v>132</v>
      </c>
      <c r="AU262" s="40" t="s">
        <v>136</v>
      </c>
      <c r="AY262" s="40" t="s">
        <v>131</v>
      </c>
      <c r="BE262" s="118">
        <f>IF($U$262="základná",$N$262,0)</f>
        <v>0</v>
      </c>
      <c r="BF262" s="118">
        <f>IF($U$262="znížená",$N$262,0)</f>
        <v>0</v>
      </c>
      <c r="BG262" s="118">
        <f>IF($U$262="zákl. prenesená",$N$262,0)</f>
        <v>0</v>
      </c>
      <c r="BH262" s="118">
        <f>IF($U$262="zníž. prenesená",$N$262,0)</f>
        <v>0</v>
      </c>
      <c r="BI262" s="118">
        <f>IF($U$262="nulová",$N$262,0)</f>
        <v>0</v>
      </c>
      <c r="BJ262" s="40" t="s">
        <v>136</v>
      </c>
      <c r="BK262" s="119">
        <f>ROUND($L$262*$K$262,3)</f>
        <v>0</v>
      </c>
      <c r="BL262" s="40" t="s">
        <v>187</v>
      </c>
      <c r="BM262" s="40" t="s">
        <v>532</v>
      </c>
    </row>
    <row r="263" spans="2:65" s="40" customFormat="1" ht="27" customHeight="1" x14ac:dyDescent="0.25">
      <c r="B263" s="130"/>
      <c r="C263" s="145" t="s">
        <v>533</v>
      </c>
      <c r="D263" s="145" t="s">
        <v>183</v>
      </c>
      <c r="E263" s="146" t="s">
        <v>534</v>
      </c>
      <c r="F263" s="196" t="s">
        <v>999</v>
      </c>
      <c r="G263" s="197"/>
      <c r="H263" s="197"/>
      <c r="I263" s="198"/>
      <c r="J263" s="122" t="s">
        <v>1</v>
      </c>
      <c r="K263" s="123">
        <v>11.423999999999999</v>
      </c>
      <c r="L263" s="162"/>
      <c r="M263" s="162"/>
      <c r="N263" s="164">
        <f>ROUND($L$263*$K$263,2)</f>
        <v>0</v>
      </c>
      <c r="O263" s="164"/>
      <c r="P263" s="164"/>
      <c r="Q263" s="164"/>
      <c r="R263" s="43"/>
      <c r="T263" s="114"/>
      <c r="U263" s="115" t="s">
        <v>64</v>
      </c>
      <c r="V263" s="116">
        <v>0</v>
      </c>
      <c r="W263" s="116">
        <f>$V$263*$K$263</f>
        <v>0</v>
      </c>
      <c r="X263" s="116">
        <v>1.2999999999999999E-2</v>
      </c>
      <c r="Y263" s="116">
        <f>$X$263*$K$263</f>
        <v>0.14851199999999998</v>
      </c>
      <c r="Z263" s="116">
        <v>0</v>
      </c>
      <c r="AA263" s="117">
        <f>$Z$263*$K$263</f>
        <v>0</v>
      </c>
      <c r="AR263" s="40" t="s">
        <v>250</v>
      </c>
      <c r="AT263" s="40" t="s">
        <v>183</v>
      </c>
      <c r="AU263" s="40" t="s">
        <v>136</v>
      </c>
      <c r="AY263" s="40" t="s">
        <v>131</v>
      </c>
      <c r="BE263" s="118">
        <f>IF($U$263="základná",$N$263,0)</f>
        <v>0</v>
      </c>
      <c r="BF263" s="118">
        <f>IF($U$263="znížená",$N$263,0)</f>
        <v>0</v>
      </c>
      <c r="BG263" s="118">
        <f>IF($U$263="zákl. prenesená",$N$263,0)</f>
        <v>0</v>
      </c>
      <c r="BH263" s="118">
        <f>IF($U$263="zníž. prenesená",$N$263,0)</f>
        <v>0</v>
      </c>
      <c r="BI263" s="118">
        <f>IF($U$263="nulová",$N$263,0)</f>
        <v>0</v>
      </c>
      <c r="BJ263" s="40" t="s">
        <v>136</v>
      </c>
      <c r="BK263" s="119">
        <f>ROUND($L$263*$K$263,3)</f>
        <v>0</v>
      </c>
      <c r="BL263" s="40" t="s">
        <v>187</v>
      </c>
      <c r="BM263" s="40" t="s">
        <v>535</v>
      </c>
    </row>
    <row r="264" spans="2:65" s="40" customFormat="1" ht="39" customHeight="1" x14ac:dyDescent="0.25">
      <c r="B264" s="130"/>
      <c r="C264" s="141" t="s">
        <v>536</v>
      </c>
      <c r="D264" s="141" t="s">
        <v>132</v>
      </c>
      <c r="E264" s="142" t="s">
        <v>537</v>
      </c>
      <c r="F264" s="199" t="s">
        <v>538</v>
      </c>
      <c r="G264" s="200"/>
      <c r="H264" s="200"/>
      <c r="I264" s="201"/>
      <c r="J264" s="112" t="s">
        <v>2</v>
      </c>
      <c r="K264" s="113">
        <v>44.246000000000002</v>
      </c>
      <c r="L264" s="160"/>
      <c r="M264" s="160"/>
      <c r="N264" s="166">
        <f>ROUND($L$264*$K$264,2)</f>
        <v>0</v>
      </c>
      <c r="O264" s="166"/>
      <c r="P264" s="166"/>
      <c r="Q264" s="166"/>
      <c r="R264" s="43"/>
      <c r="T264" s="114"/>
      <c r="U264" s="115" t="s">
        <v>64</v>
      </c>
      <c r="V264" s="116">
        <v>0.10019</v>
      </c>
      <c r="W264" s="116">
        <f>$V$264*$K$264</f>
        <v>4.4330067400000006</v>
      </c>
      <c r="X264" s="116">
        <v>5.0000000000000002E-5</v>
      </c>
      <c r="Y264" s="116">
        <f>$X$264*$K$264</f>
        <v>2.2123000000000004E-3</v>
      </c>
      <c r="Z264" s="116">
        <v>0</v>
      </c>
      <c r="AA264" s="117">
        <f>$Z$264*$K$264</f>
        <v>0</v>
      </c>
      <c r="AR264" s="40" t="s">
        <v>187</v>
      </c>
      <c r="AT264" s="40" t="s">
        <v>132</v>
      </c>
      <c r="AU264" s="40" t="s">
        <v>136</v>
      </c>
      <c r="AY264" s="40" t="s">
        <v>131</v>
      </c>
      <c r="BE264" s="118">
        <f>IF($U$264="základná",$N$264,0)</f>
        <v>0</v>
      </c>
      <c r="BF264" s="118">
        <f>IF($U$264="znížená",$N$264,0)</f>
        <v>0</v>
      </c>
      <c r="BG264" s="118">
        <f>IF($U$264="zákl. prenesená",$N$264,0)</f>
        <v>0</v>
      </c>
      <c r="BH264" s="118">
        <f>IF($U$264="zníž. prenesená",$N$264,0)</f>
        <v>0</v>
      </c>
      <c r="BI264" s="118">
        <f>IF($U$264="nulová",$N$264,0)</f>
        <v>0</v>
      </c>
      <c r="BJ264" s="40" t="s">
        <v>136</v>
      </c>
      <c r="BK264" s="119">
        <f>ROUND($L$264*$K$264,3)</f>
        <v>0</v>
      </c>
      <c r="BL264" s="40" t="s">
        <v>187</v>
      </c>
      <c r="BM264" s="40" t="s">
        <v>539</v>
      </c>
    </row>
    <row r="265" spans="2:65" s="40" customFormat="1" ht="27" customHeight="1" x14ac:dyDescent="0.25">
      <c r="B265" s="130"/>
      <c r="C265" s="141" t="s">
        <v>540</v>
      </c>
      <c r="D265" s="141" t="s">
        <v>132</v>
      </c>
      <c r="E265" s="142" t="s">
        <v>541</v>
      </c>
      <c r="F265" s="199" t="s">
        <v>542</v>
      </c>
      <c r="G265" s="200"/>
      <c r="H265" s="200"/>
      <c r="I265" s="201"/>
      <c r="J265" s="112" t="s">
        <v>2</v>
      </c>
      <c r="K265" s="113">
        <v>1.9850000000000001</v>
      </c>
      <c r="L265" s="160"/>
      <c r="M265" s="160"/>
      <c r="N265" s="166">
        <f>ROUND($L$265*$K$265,2)</f>
        <v>0</v>
      </c>
      <c r="O265" s="166"/>
      <c r="P265" s="166"/>
      <c r="Q265" s="166"/>
      <c r="R265" s="43"/>
      <c r="T265" s="114"/>
      <c r="U265" s="115" t="s">
        <v>64</v>
      </c>
      <c r="V265" s="116">
        <v>0.78</v>
      </c>
      <c r="W265" s="116">
        <f>$V$265*$K$265</f>
        <v>1.5483000000000002</v>
      </c>
      <c r="X265" s="116">
        <v>7.3699999999999998E-3</v>
      </c>
      <c r="Y265" s="116">
        <f>$X$265*$K$265</f>
        <v>1.462945E-2</v>
      </c>
      <c r="Z265" s="116">
        <v>0</v>
      </c>
      <c r="AA265" s="117">
        <f>$Z$265*$K$265</f>
        <v>0</v>
      </c>
      <c r="AR265" s="40" t="s">
        <v>187</v>
      </c>
      <c r="AT265" s="40" t="s">
        <v>132</v>
      </c>
      <c r="AU265" s="40" t="s">
        <v>136</v>
      </c>
      <c r="AY265" s="40" t="s">
        <v>131</v>
      </c>
      <c r="BE265" s="118">
        <f>IF($U$265="základná",$N$265,0)</f>
        <v>0</v>
      </c>
      <c r="BF265" s="118">
        <f>IF($U$265="znížená",$N$265,0)</f>
        <v>0</v>
      </c>
      <c r="BG265" s="118">
        <f>IF($U$265="zákl. prenesená",$N$265,0)</f>
        <v>0</v>
      </c>
      <c r="BH265" s="118">
        <f>IF($U$265="zníž. prenesená",$N$265,0)</f>
        <v>0</v>
      </c>
      <c r="BI265" s="118">
        <f>IF($U$265="nulová",$N$265,0)</f>
        <v>0</v>
      </c>
      <c r="BJ265" s="40" t="s">
        <v>136</v>
      </c>
      <c r="BK265" s="119">
        <f>ROUND($L$265*$K$265,3)</f>
        <v>0</v>
      </c>
      <c r="BL265" s="40" t="s">
        <v>187</v>
      </c>
      <c r="BM265" s="40" t="s">
        <v>543</v>
      </c>
    </row>
    <row r="266" spans="2:65" s="40" customFormat="1" ht="27" customHeight="1" x14ac:dyDescent="0.25">
      <c r="B266" s="130"/>
      <c r="C266" s="141" t="s">
        <v>544</v>
      </c>
      <c r="D266" s="141" t="s">
        <v>132</v>
      </c>
      <c r="E266" s="142" t="s">
        <v>545</v>
      </c>
      <c r="F266" s="199" t="s">
        <v>542</v>
      </c>
      <c r="G266" s="200"/>
      <c r="H266" s="200"/>
      <c r="I266" s="201"/>
      <c r="J266" s="112" t="s">
        <v>2</v>
      </c>
      <c r="K266" s="113">
        <v>6.843</v>
      </c>
      <c r="L266" s="160"/>
      <c r="M266" s="160"/>
      <c r="N266" s="166">
        <f>ROUND($L$266*$K$266,2)</f>
        <v>0</v>
      </c>
      <c r="O266" s="166"/>
      <c r="P266" s="166"/>
      <c r="Q266" s="166"/>
      <c r="R266" s="43"/>
      <c r="T266" s="114"/>
      <c r="U266" s="115" t="s">
        <v>64</v>
      </c>
      <c r="V266" s="116">
        <v>1.3</v>
      </c>
      <c r="W266" s="116">
        <f>$V$266*$K$266</f>
        <v>8.895900000000001</v>
      </c>
      <c r="X266" s="116">
        <v>1.6920000000000001E-2</v>
      </c>
      <c r="Y266" s="116">
        <f>$X$266*$K$266</f>
        <v>0.11578356000000001</v>
      </c>
      <c r="Z266" s="116">
        <v>0</v>
      </c>
      <c r="AA266" s="117">
        <f>$Z$266*$K$266</f>
        <v>0</v>
      </c>
      <c r="AR266" s="40" t="s">
        <v>187</v>
      </c>
      <c r="AT266" s="40" t="s">
        <v>132</v>
      </c>
      <c r="AU266" s="40" t="s">
        <v>136</v>
      </c>
      <c r="AY266" s="40" t="s">
        <v>131</v>
      </c>
      <c r="BE266" s="118">
        <f>IF($U$266="základná",$N$266,0)</f>
        <v>0</v>
      </c>
      <c r="BF266" s="118">
        <f>IF($U$266="znížená",$N$266,0)</f>
        <v>0</v>
      </c>
      <c r="BG266" s="118">
        <f>IF($U$266="zákl. prenesená",$N$266,0)</f>
        <v>0</v>
      </c>
      <c r="BH266" s="118">
        <f>IF($U$266="zníž. prenesená",$N$266,0)</f>
        <v>0</v>
      </c>
      <c r="BI266" s="118">
        <f>IF($U$266="nulová",$N$266,0)</f>
        <v>0</v>
      </c>
      <c r="BJ266" s="40" t="s">
        <v>136</v>
      </c>
      <c r="BK266" s="119">
        <f>ROUND($L$266*$K$266,3)</f>
        <v>0</v>
      </c>
      <c r="BL266" s="40" t="s">
        <v>187</v>
      </c>
      <c r="BM266" s="40" t="s">
        <v>546</v>
      </c>
    </row>
    <row r="267" spans="2:65" s="40" customFormat="1" ht="27" customHeight="1" x14ac:dyDescent="0.25">
      <c r="B267" s="130"/>
      <c r="C267" s="141" t="s">
        <v>547</v>
      </c>
      <c r="D267" s="141" t="s">
        <v>132</v>
      </c>
      <c r="E267" s="142" t="s">
        <v>548</v>
      </c>
      <c r="F267" s="199" t="s">
        <v>549</v>
      </c>
      <c r="G267" s="200"/>
      <c r="H267" s="200"/>
      <c r="I267" s="201"/>
      <c r="J267" s="112" t="s">
        <v>2</v>
      </c>
      <c r="K267" s="113">
        <v>231.96100000000001</v>
      </c>
      <c r="L267" s="160"/>
      <c r="M267" s="160"/>
      <c r="N267" s="166">
        <f>ROUND($L$267*$K$267,2)</f>
        <v>0</v>
      </c>
      <c r="O267" s="166"/>
      <c r="P267" s="166"/>
      <c r="Q267" s="166"/>
      <c r="R267" s="43"/>
      <c r="T267" s="114"/>
      <c r="U267" s="115" t="s">
        <v>64</v>
      </c>
      <c r="V267" s="116">
        <v>0.26600000000000001</v>
      </c>
      <c r="W267" s="116">
        <f>$V$267*$K$267</f>
        <v>61.701626000000005</v>
      </c>
      <c r="X267" s="116">
        <v>0</v>
      </c>
      <c r="Y267" s="116">
        <f>$X$267*$K$267</f>
        <v>0</v>
      </c>
      <c r="Z267" s="116">
        <v>0</v>
      </c>
      <c r="AA267" s="117">
        <f>$Z$267*$K$267</f>
        <v>0</v>
      </c>
      <c r="AR267" s="40" t="s">
        <v>187</v>
      </c>
      <c r="AT267" s="40" t="s">
        <v>132</v>
      </c>
      <c r="AU267" s="40" t="s">
        <v>136</v>
      </c>
      <c r="AY267" s="40" t="s">
        <v>131</v>
      </c>
      <c r="BE267" s="118">
        <f>IF($U$267="základná",$N$267,0)</f>
        <v>0</v>
      </c>
      <c r="BF267" s="118">
        <f>IF($U$267="znížená",$N$267,0)</f>
        <v>0</v>
      </c>
      <c r="BG267" s="118">
        <f>IF($U$267="zákl. prenesená",$N$267,0)</f>
        <v>0</v>
      </c>
      <c r="BH267" s="118">
        <f>IF($U$267="zníž. prenesená",$N$267,0)</f>
        <v>0</v>
      </c>
      <c r="BI267" s="118">
        <f>IF($U$267="nulová",$N$267,0)</f>
        <v>0</v>
      </c>
      <c r="BJ267" s="40" t="s">
        <v>136</v>
      </c>
      <c r="BK267" s="119">
        <f>ROUND($L$267*$K$267,3)</f>
        <v>0</v>
      </c>
      <c r="BL267" s="40" t="s">
        <v>187</v>
      </c>
      <c r="BM267" s="40" t="s">
        <v>550</v>
      </c>
    </row>
    <row r="268" spans="2:65" s="40" customFormat="1" ht="15.75" customHeight="1" x14ac:dyDescent="0.25">
      <c r="B268" s="130"/>
      <c r="C268" s="145" t="s">
        <v>551</v>
      </c>
      <c r="D268" s="145" t="s">
        <v>183</v>
      </c>
      <c r="E268" s="146" t="s">
        <v>552</v>
      </c>
      <c r="F268" s="196" t="s">
        <v>553</v>
      </c>
      <c r="G268" s="197"/>
      <c r="H268" s="197"/>
      <c r="I268" s="198"/>
      <c r="J268" s="122" t="s">
        <v>6</v>
      </c>
      <c r="K268" s="123">
        <v>2.552</v>
      </c>
      <c r="L268" s="162"/>
      <c r="M268" s="162"/>
      <c r="N268" s="164">
        <f>ROUND($L$268*$K$268,2)</f>
        <v>0</v>
      </c>
      <c r="O268" s="164"/>
      <c r="P268" s="164"/>
      <c r="Q268" s="164"/>
      <c r="R268" s="43"/>
      <c r="T268" s="114"/>
      <c r="U268" s="115" t="s">
        <v>64</v>
      </c>
      <c r="V268" s="116">
        <v>0</v>
      </c>
      <c r="W268" s="116">
        <f>$V$268*$K$268</f>
        <v>0</v>
      </c>
      <c r="X268" s="116">
        <v>0.55000000000000004</v>
      </c>
      <c r="Y268" s="116">
        <f>$X$268*$K$268</f>
        <v>1.4036000000000002</v>
      </c>
      <c r="Z268" s="116">
        <v>0</v>
      </c>
      <c r="AA268" s="117">
        <f>$Z$268*$K$268</f>
        <v>0</v>
      </c>
      <c r="AR268" s="40" t="s">
        <v>250</v>
      </c>
      <c r="AT268" s="40" t="s">
        <v>183</v>
      </c>
      <c r="AU268" s="40" t="s">
        <v>136</v>
      </c>
      <c r="AY268" s="40" t="s">
        <v>131</v>
      </c>
      <c r="BE268" s="118">
        <f>IF($U$268="základná",$N$268,0)</f>
        <v>0</v>
      </c>
      <c r="BF268" s="118">
        <f>IF($U$268="znížená",$N$268,0)</f>
        <v>0</v>
      </c>
      <c r="BG268" s="118">
        <f>IF($U$268="zákl. prenesená",$N$268,0)</f>
        <v>0</v>
      </c>
      <c r="BH268" s="118">
        <f>IF($U$268="zníž. prenesená",$N$268,0)</f>
        <v>0</v>
      </c>
      <c r="BI268" s="118">
        <f>IF($U$268="nulová",$N$268,0)</f>
        <v>0</v>
      </c>
      <c r="BJ268" s="40" t="s">
        <v>136</v>
      </c>
      <c r="BK268" s="119">
        <f>ROUND($L$268*$K$268,3)</f>
        <v>0</v>
      </c>
      <c r="BL268" s="40" t="s">
        <v>187</v>
      </c>
      <c r="BM268" s="40" t="s">
        <v>554</v>
      </c>
    </row>
    <row r="269" spans="2:65" s="40" customFormat="1" ht="27" customHeight="1" x14ac:dyDescent="0.25">
      <c r="B269" s="130"/>
      <c r="C269" s="141" t="s">
        <v>555</v>
      </c>
      <c r="D269" s="141" t="s">
        <v>132</v>
      </c>
      <c r="E269" s="142" t="s">
        <v>556</v>
      </c>
      <c r="F269" s="199" t="s">
        <v>557</v>
      </c>
      <c r="G269" s="200"/>
      <c r="H269" s="200"/>
      <c r="I269" s="201"/>
      <c r="J269" s="112" t="s">
        <v>4</v>
      </c>
      <c r="K269" s="113">
        <v>70.055999999999997</v>
      </c>
      <c r="L269" s="160"/>
      <c r="M269" s="160"/>
      <c r="N269" s="166">
        <f>ROUND($L$269*$K$269,2)</f>
        <v>0</v>
      </c>
      <c r="O269" s="166"/>
      <c r="P269" s="166"/>
      <c r="Q269" s="166"/>
      <c r="R269" s="43"/>
      <c r="T269" s="114"/>
      <c r="U269" s="115" t="s">
        <v>64</v>
      </c>
      <c r="V269" s="116">
        <v>0</v>
      </c>
      <c r="W269" s="116">
        <f>$V$269*$K$269</f>
        <v>0</v>
      </c>
      <c r="X269" s="116">
        <v>0</v>
      </c>
      <c r="Y269" s="116">
        <f>$X$269*$K$269</f>
        <v>0</v>
      </c>
      <c r="Z269" s="116">
        <v>0</v>
      </c>
      <c r="AA269" s="117">
        <f>$Z$269*$K$269</f>
        <v>0</v>
      </c>
      <c r="AR269" s="40" t="s">
        <v>187</v>
      </c>
      <c r="AT269" s="40" t="s">
        <v>132</v>
      </c>
      <c r="AU269" s="40" t="s">
        <v>136</v>
      </c>
      <c r="AY269" s="40" t="s">
        <v>131</v>
      </c>
      <c r="BE269" s="118">
        <f>IF($U$269="základná",$N$269,0)</f>
        <v>0</v>
      </c>
      <c r="BF269" s="118">
        <f>IF($U$269="znížená",$N$269,0)</f>
        <v>0</v>
      </c>
      <c r="BG269" s="118">
        <f>IF($U$269="zákl. prenesená",$N$269,0)</f>
        <v>0</v>
      </c>
      <c r="BH269" s="118">
        <f>IF($U$269="zníž. prenesená",$N$269,0)</f>
        <v>0</v>
      </c>
      <c r="BI269" s="118">
        <f>IF($U$269="nulová",$N$269,0)</f>
        <v>0</v>
      </c>
      <c r="BJ269" s="40" t="s">
        <v>136</v>
      </c>
      <c r="BK269" s="119">
        <f>ROUND($L$269*$K$269,3)</f>
        <v>0</v>
      </c>
      <c r="BL269" s="40" t="s">
        <v>187</v>
      </c>
      <c r="BM269" s="40" t="s">
        <v>558</v>
      </c>
    </row>
    <row r="270" spans="2:65" s="101" customFormat="1" ht="30.75" customHeight="1" x14ac:dyDescent="0.3">
      <c r="B270" s="140"/>
      <c r="C270" s="149"/>
      <c r="D270" s="150" t="s">
        <v>101</v>
      </c>
      <c r="E270" s="150"/>
      <c r="F270" s="150"/>
      <c r="G270" s="150"/>
      <c r="H270" s="150"/>
      <c r="I270" s="150"/>
      <c r="J270" s="109"/>
      <c r="K270" s="109"/>
      <c r="L270" s="109"/>
      <c r="M270" s="109"/>
      <c r="N270" s="168">
        <f>$BK$270</f>
        <v>0</v>
      </c>
      <c r="O270" s="168"/>
      <c r="P270" s="168"/>
      <c r="Q270" s="168"/>
      <c r="R270" s="103"/>
      <c r="T270" s="104"/>
      <c r="W270" s="105">
        <f>SUM($W$271:$W$273)</f>
        <v>0.99180000000000001</v>
      </c>
      <c r="Y270" s="105">
        <f>SUM($Y$271:$Y$273)</f>
        <v>1.5899999999999998E-3</v>
      </c>
      <c r="AA270" s="106">
        <f>SUM($AA$271:$AA$273)</f>
        <v>0</v>
      </c>
      <c r="AR270" s="107" t="s">
        <v>136</v>
      </c>
      <c r="AT270" s="107" t="s">
        <v>129</v>
      </c>
      <c r="AU270" s="107" t="s">
        <v>130</v>
      </c>
      <c r="AY270" s="107" t="s">
        <v>131</v>
      </c>
      <c r="BK270" s="108">
        <f>SUM($BK$271:$BK$273)</f>
        <v>0</v>
      </c>
    </row>
    <row r="271" spans="2:65" s="40" customFormat="1" ht="27" customHeight="1" x14ac:dyDescent="0.25">
      <c r="B271" s="130"/>
      <c r="C271" s="141" t="s">
        <v>559</v>
      </c>
      <c r="D271" s="141" t="s">
        <v>132</v>
      </c>
      <c r="E271" s="142" t="s">
        <v>560</v>
      </c>
      <c r="F271" s="199" t="s">
        <v>561</v>
      </c>
      <c r="G271" s="200"/>
      <c r="H271" s="200"/>
      <c r="I271" s="201"/>
      <c r="J271" s="112" t="s">
        <v>5</v>
      </c>
      <c r="K271" s="113">
        <v>3</v>
      </c>
      <c r="L271" s="160"/>
      <c r="M271" s="160"/>
      <c r="N271" s="166">
        <f>ROUND($L$271*$K$271,2)</f>
        <v>0</v>
      </c>
      <c r="O271" s="166"/>
      <c r="P271" s="166"/>
      <c r="Q271" s="166"/>
      <c r="R271" s="43"/>
      <c r="T271" s="114"/>
      <c r="U271" s="115" t="s">
        <v>64</v>
      </c>
      <c r="V271" s="116">
        <v>0.3306</v>
      </c>
      <c r="W271" s="116">
        <f>$V$271*$K$271</f>
        <v>0.99180000000000001</v>
      </c>
      <c r="X271" s="116">
        <v>5.2999999999999998E-4</v>
      </c>
      <c r="Y271" s="116">
        <f>$X$271*$K$271</f>
        <v>1.5899999999999998E-3</v>
      </c>
      <c r="Z271" s="116">
        <v>0</v>
      </c>
      <c r="AA271" s="117">
        <f>$Z$271*$K$271</f>
        <v>0</v>
      </c>
      <c r="AR271" s="40" t="s">
        <v>187</v>
      </c>
      <c r="AT271" s="40" t="s">
        <v>132</v>
      </c>
      <c r="AU271" s="40" t="s">
        <v>136</v>
      </c>
      <c r="AY271" s="40" t="s">
        <v>131</v>
      </c>
      <c r="BE271" s="118">
        <f>IF($U$271="základná",$N$271,0)</f>
        <v>0</v>
      </c>
      <c r="BF271" s="118">
        <f>IF($U$271="znížená",$N$271,0)</f>
        <v>0</v>
      </c>
      <c r="BG271" s="118">
        <f>IF($U$271="zákl. prenesená",$N$271,0)</f>
        <v>0</v>
      </c>
      <c r="BH271" s="118">
        <f>IF($U$271="zníž. prenesená",$N$271,0)</f>
        <v>0</v>
      </c>
      <c r="BI271" s="118">
        <f>IF($U$271="nulová",$N$271,0)</f>
        <v>0</v>
      </c>
      <c r="BJ271" s="40" t="s">
        <v>136</v>
      </c>
      <c r="BK271" s="119">
        <f>ROUND($L$271*$K$271,3)</f>
        <v>0</v>
      </c>
      <c r="BL271" s="40" t="s">
        <v>187</v>
      </c>
      <c r="BM271" s="40" t="s">
        <v>562</v>
      </c>
    </row>
    <row r="272" spans="2:65" s="40" customFormat="1" ht="27" customHeight="1" x14ac:dyDescent="0.25">
      <c r="B272" s="130"/>
      <c r="C272" s="141" t="s">
        <v>563</v>
      </c>
      <c r="D272" s="141" t="s">
        <v>132</v>
      </c>
      <c r="E272" s="142" t="s">
        <v>564</v>
      </c>
      <c r="F272" s="199" t="s">
        <v>565</v>
      </c>
      <c r="G272" s="200"/>
      <c r="H272" s="200"/>
      <c r="I272" s="201"/>
      <c r="J272" s="112" t="s">
        <v>5</v>
      </c>
      <c r="K272" s="113">
        <v>0</v>
      </c>
      <c r="L272" s="160"/>
      <c r="M272" s="160"/>
      <c r="N272" s="166">
        <f>ROUND($L$272*$K$272,2)</f>
        <v>0</v>
      </c>
      <c r="O272" s="166"/>
      <c r="P272" s="166"/>
      <c r="Q272" s="166"/>
      <c r="R272" s="43"/>
      <c r="T272" s="114"/>
      <c r="U272" s="115" t="s">
        <v>64</v>
      </c>
      <c r="V272" s="116">
        <v>0.3306</v>
      </c>
      <c r="W272" s="116">
        <f>$V$272*$K$272</f>
        <v>0</v>
      </c>
      <c r="X272" s="116">
        <v>5.2999999999999998E-4</v>
      </c>
      <c r="Y272" s="116">
        <f>$X$272*$K$272</f>
        <v>0</v>
      </c>
      <c r="Z272" s="116">
        <v>0</v>
      </c>
      <c r="AA272" s="117">
        <f>$Z$272*$K$272</f>
        <v>0</v>
      </c>
      <c r="AR272" s="40" t="s">
        <v>187</v>
      </c>
      <c r="AT272" s="40" t="s">
        <v>132</v>
      </c>
      <c r="AU272" s="40" t="s">
        <v>136</v>
      </c>
      <c r="AY272" s="40" t="s">
        <v>131</v>
      </c>
      <c r="BE272" s="118">
        <f>IF($U$272="základná",$N$272,0)</f>
        <v>0</v>
      </c>
      <c r="BF272" s="118">
        <f>IF($U$272="znížená",$N$272,0)</f>
        <v>0</v>
      </c>
      <c r="BG272" s="118">
        <f>IF($U$272="zákl. prenesená",$N$272,0)</f>
        <v>0</v>
      </c>
      <c r="BH272" s="118">
        <f>IF($U$272="zníž. prenesená",$N$272,0)</f>
        <v>0</v>
      </c>
      <c r="BI272" s="118">
        <f>IF($U$272="nulová",$N$272,0)</f>
        <v>0</v>
      </c>
      <c r="BJ272" s="40" t="s">
        <v>136</v>
      </c>
      <c r="BK272" s="119">
        <f>ROUND($L$272*$K$272,3)</f>
        <v>0</v>
      </c>
      <c r="BL272" s="40" t="s">
        <v>187</v>
      </c>
      <c r="BM272" s="40" t="s">
        <v>566</v>
      </c>
    </row>
    <row r="273" spans="2:65" s="40" customFormat="1" ht="27" customHeight="1" x14ac:dyDescent="0.25">
      <c r="B273" s="130"/>
      <c r="C273" s="141" t="s">
        <v>567</v>
      </c>
      <c r="D273" s="141" t="s">
        <v>132</v>
      </c>
      <c r="E273" s="142" t="s">
        <v>568</v>
      </c>
      <c r="F273" s="199" t="s">
        <v>569</v>
      </c>
      <c r="G273" s="200"/>
      <c r="H273" s="200"/>
      <c r="I273" s="201"/>
      <c r="J273" s="112" t="s">
        <v>4</v>
      </c>
      <c r="K273" s="113">
        <v>0.57899999999999996</v>
      </c>
      <c r="L273" s="160"/>
      <c r="M273" s="160"/>
      <c r="N273" s="166">
        <f>ROUND($L$273*$K$273,2)</f>
        <v>0</v>
      </c>
      <c r="O273" s="166"/>
      <c r="P273" s="166"/>
      <c r="Q273" s="166"/>
      <c r="R273" s="43"/>
      <c r="T273" s="114"/>
      <c r="U273" s="115" t="s">
        <v>64</v>
      </c>
      <c r="V273" s="116">
        <v>0</v>
      </c>
      <c r="W273" s="116">
        <f>$V$273*$K$273</f>
        <v>0</v>
      </c>
      <c r="X273" s="116">
        <v>0</v>
      </c>
      <c r="Y273" s="116">
        <f>$X$273*$K$273</f>
        <v>0</v>
      </c>
      <c r="Z273" s="116">
        <v>0</v>
      </c>
      <c r="AA273" s="117">
        <f>$Z$273*$K$273</f>
        <v>0</v>
      </c>
      <c r="AR273" s="40" t="s">
        <v>187</v>
      </c>
      <c r="AT273" s="40" t="s">
        <v>132</v>
      </c>
      <c r="AU273" s="40" t="s">
        <v>136</v>
      </c>
      <c r="AY273" s="40" t="s">
        <v>131</v>
      </c>
      <c r="BE273" s="118">
        <f>IF($U$273="základná",$N$273,0)</f>
        <v>0</v>
      </c>
      <c r="BF273" s="118">
        <f>IF($U$273="znížená",$N$273,0)</f>
        <v>0</v>
      </c>
      <c r="BG273" s="118">
        <f>IF($U$273="zákl. prenesená",$N$273,0)</f>
        <v>0</v>
      </c>
      <c r="BH273" s="118">
        <f>IF($U$273="zníž. prenesená",$N$273,0)</f>
        <v>0</v>
      </c>
      <c r="BI273" s="118">
        <f>IF($U$273="nulová",$N$273,0)</f>
        <v>0</v>
      </c>
      <c r="BJ273" s="40" t="s">
        <v>136</v>
      </c>
      <c r="BK273" s="119">
        <f>ROUND($L$273*$K$273,3)</f>
        <v>0</v>
      </c>
      <c r="BL273" s="40" t="s">
        <v>187</v>
      </c>
      <c r="BM273" s="40" t="s">
        <v>570</v>
      </c>
    </row>
    <row r="274" spans="2:65" s="101" customFormat="1" ht="30.75" customHeight="1" x14ac:dyDescent="0.3">
      <c r="B274" s="140"/>
      <c r="C274" s="149"/>
      <c r="D274" s="150" t="s">
        <v>102</v>
      </c>
      <c r="E274" s="150"/>
      <c r="F274" s="150"/>
      <c r="G274" s="150"/>
      <c r="H274" s="150"/>
      <c r="I274" s="150"/>
      <c r="J274" s="109"/>
      <c r="K274" s="109"/>
      <c r="L274" s="109"/>
      <c r="M274" s="109"/>
      <c r="N274" s="168">
        <f>$BK$274</f>
        <v>0</v>
      </c>
      <c r="O274" s="168"/>
      <c r="P274" s="168"/>
      <c r="Q274" s="168"/>
      <c r="R274" s="103"/>
      <c r="T274" s="104"/>
      <c r="W274" s="105">
        <f>SUM($W$275:$W$284)</f>
        <v>6.8766400000000001</v>
      </c>
      <c r="Y274" s="105">
        <f>SUM($Y$275:$Y$284)</f>
        <v>7.6089999999999991E-2</v>
      </c>
      <c r="AA274" s="106">
        <f>SUM($AA$275:$AA$284)</f>
        <v>0</v>
      </c>
      <c r="AR274" s="107" t="s">
        <v>136</v>
      </c>
      <c r="AT274" s="107" t="s">
        <v>129</v>
      </c>
      <c r="AU274" s="107" t="s">
        <v>130</v>
      </c>
      <c r="AY274" s="107" t="s">
        <v>131</v>
      </c>
      <c r="BK274" s="108">
        <f>SUM($BK$275:$BK$284)</f>
        <v>0</v>
      </c>
    </row>
    <row r="275" spans="2:65" s="40" customFormat="1" ht="27" customHeight="1" x14ac:dyDescent="0.25">
      <c r="B275" s="130"/>
      <c r="C275" s="141" t="s">
        <v>571</v>
      </c>
      <c r="D275" s="141" t="s">
        <v>132</v>
      </c>
      <c r="E275" s="142" t="s">
        <v>572</v>
      </c>
      <c r="F275" s="199" t="s">
        <v>573</v>
      </c>
      <c r="G275" s="200"/>
      <c r="H275" s="200"/>
      <c r="I275" s="201"/>
      <c r="J275" s="112" t="s">
        <v>5</v>
      </c>
      <c r="K275" s="113">
        <v>2</v>
      </c>
      <c r="L275" s="160"/>
      <c r="M275" s="160"/>
      <c r="N275" s="166">
        <f>ROUND($L$275*$K$275,2)</f>
        <v>0</v>
      </c>
      <c r="O275" s="166"/>
      <c r="P275" s="166"/>
      <c r="Q275" s="166"/>
      <c r="R275" s="43"/>
      <c r="T275" s="114"/>
      <c r="U275" s="115" t="s">
        <v>64</v>
      </c>
      <c r="V275" s="116">
        <v>0.40766000000000002</v>
      </c>
      <c r="W275" s="116">
        <f>$V$275*$K$275</f>
        <v>0.81532000000000004</v>
      </c>
      <c r="X275" s="116">
        <v>0</v>
      </c>
      <c r="Y275" s="116">
        <f>$X$275*$K$275</f>
        <v>0</v>
      </c>
      <c r="Z275" s="116">
        <v>0</v>
      </c>
      <c r="AA275" s="117">
        <f>$Z$275*$K$275</f>
        <v>0</v>
      </c>
      <c r="AR275" s="40" t="s">
        <v>187</v>
      </c>
      <c r="AT275" s="40" t="s">
        <v>132</v>
      </c>
      <c r="AU275" s="40" t="s">
        <v>136</v>
      </c>
      <c r="AY275" s="40" t="s">
        <v>131</v>
      </c>
      <c r="BE275" s="118">
        <f>IF($U$275="základná",$N$275,0)</f>
        <v>0</v>
      </c>
      <c r="BF275" s="118">
        <f>IF($U$275="znížená",$N$275,0)</f>
        <v>0</v>
      </c>
      <c r="BG275" s="118">
        <f>IF($U$275="zákl. prenesená",$N$275,0)</f>
        <v>0</v>
      </c>
      <c r="BH275" s="118">
        <f>IF($U$275="zníž. prenesená",$N$275,0)</f>
        <v>0</v>
      </c>
      <c r="BI275" s="118">
        <f>IF($U$275="nulová",$N$275,0)</f>
        <v>0</v>
      </c>
      <c r="BJ275" s="40" t="s">
        <v>136</v>
      </c>
      <c r="BK275" s="119">
        <f>ROUND($L$275*$K$275,3)</f>
        <v>0</v>
      </c>
      <c r="BL275" s="40" t="s">
        <v>187</v>
      </c>
      <c r="BM275" s="40" t="s">
        <v>574</v>
      </c>
    </row>
    <row r="276" spans="2:65" s="40" customFormat="1" ht="27" customHeight="1" x14ac:dyDescent="0.25">
      <c r="B276" s="130"/>
      <c r="C276" s="145" t="s">
        <v>575</v>
      </c>
      <c r="D276" s="145" t="s">
        <v>183</v>
      </c>
      <c r="E276" s="146" t="s">
        <v>576</v>
      </c>
      <c r="F276" s="196" t="s">
        <v>577</v>
      </c>
      <c r="G276" s="197"/>
      <c r="H276" s="197"/>
      <c r="I276" s="198"/>
      <c r="J276" s="122" t="s">
        <v>5</v>
      </c>
      <c r="K276" s="123">
        <v>1</v>
      </c>
      <c r="L276" s="162"/>
      <c r="M276" s="162"/>
      <c r="N276" s="164">
        <f>ROUND($L$276*$K$276,2)</f>
        <v>0</v>
      </c>
      <c r="O276" s="164"/>
      <c r="P276" s="164"/>
      <c r="Q276" s="164"/>
      <c r="R276" s="43"/>
      <c r="T276" s="114"/>
      <c r="U276" s="115" t="s">
        <v>64</v>
      </c>
      <c r="V276" s="116">
        <v>0</v>
      </c>
      <c r="W276" s="116">
        <f>$V$276*$K$276</f>
        <v>0</v>
      </c>
      <c r="X276" s="116">
        <v>2.0500000000000001E-2</v>
      </c>
      <c r="Y276" s="116">
        <f>$X$276*$K$276</f>
        <v>2.0500000000000001E-2</v>
      </c>
      <c r="Z276" s="116">
        <v>0</v>
      </c>
      <c r="AA276" s="117">
        <f>$Z$276*$K$276</f>
        <v>0</v>
      </c>
      <c r="AR276" s="40" t="s">
        <v>250</v>
      </c>
      <c r="AT276" s="40" t="s">
        <v>183</v>
      </c>
      <c r="AU276" s="40" t="s">
        <v>136</v>
      </c>
      <c r="AY276" s="40" t="s">
        <v>131</v>
      </c>
      <c r="BE276" s="118">
        <f>IF($U$276="základná",$N$276,0)</f>
        <v>0</v>
      </c>
      <c r="BF276" s="118">
        <f>IF($U$276="znížená",$N$276,0)</f>
        <v>0</v>
      </c>
      <c r="BG276" s="118">
        <f>IF($U$276="zákl. prenesená",$N$276,0)</f>
        <v>0</v>
      </c>
      <c r="BH276" s="118">
        <f>IF($U$276="zníž. prenesená",$N$276,0)</f>
        <v>0</v>
      </c>
      <c r="BI276" s="118">
        <f>IF($U$276="nulová",$N$276,0)</f>
        <v>0</v>
      </c>
      <c r="BJ276" s="40" t="s">
        <v>136</v>
      </c>
      <c r="BK276" s="119">
        <f>ROUND($L$276*$K$276,3)</f>
        <v>0</v>
      </c>
      <c r="BL276" s="40" t="s">
        <v>187</v>
      </c>
      <c r="BM276" s="40" t="s">
        <v>578</v>
      </c>
    </row>
    <row r="277" spans="2:65" s="40" customFormat="1" ht="27" customHeight="1" x14ac:dyDescent="0.25">
      <c r="B277" s="130"/>
      <c r="C277" s="145" t="s">
        <v>579</v>
      </c>
      <c r="D277" s="145" t="s">
        <v>183</v>
      </c>
      <c r="E277" s="146" t="s">
        <v>580</v>
      </c>
      <c r="F277" s="196" t="s">
        <v>581</v>
      </c>
      <c r="G277" s="197"/>
      <c r="H277" s="197"/>
      <c r="I277" s="198"/>
      <c r="J277" s="122" t="s">
        <v>5</v>
      </c>
      <c r="K277" s="123">
        <v>1</v>
      </c>
      <c r="L277" s="162"/>
      <c r="M277" s="162"/>
      <c r="N277" s="164">
        <f>ROUND($L$277*$K$277,2)</f>
        <v>0</v>
      </c>
      <c r="O277" s="164"/>
      <c r="P277" s="164"/>
      <c r="Q277" s="164"/>
      <c r="R277" s="43"/>
      <c r="T277" s="114"/>
      <c r="U277" s="115" t="s">
        <v>64</v>
      </c>
      <c r="V277" s="116">
        <v>0</v>
      </c>
      <c r="W277" s="116">
        <f>$V$277*$K$277</f>
        <v>0</v>
      </c>
      <c r="X277" s="116">
        <v>2.1999999999999999E-2</v>
      </c>
      <c r="Y277" s="116">
        <f>$X$277*$K$277</f>
        <v>2.1999999999999999E-2</v>
      </c>
      <c r="Z277" s="116">
        <v>0</v>
      </c>
      <c r="AA277" s="117">
        <f>$Z$277*$K$277</f>
        <v>0</v>
      </c>
      <c r="AR277" s="40" t="s">
        <v>250</v>
      </c>
      <c r="AT277" s="40" t="s">
        <v>183</v>
      </c>
      <c r="AU277" s="40" t="s">
        <v>136</v>
      </c>
      <c r="AY277" s="40" t="s">
        <v>131</v>
      </c>
      <c r="BE277" s="118">
        <f>IF($U$277="základná",$N$277,0)</f>
        <v>0</v>
      </c>
      <c r="BF277" s="118">
        <f>IF($U$277="znížená",$N$277,0)</f>
        <v>0</v>
      </c>
      <c r="BG277" s="118">
        <f>IF($U$277="zákl. prenesená",$N$277,0)</f>
        <v>0</v>
      </c>
      <c r="BH277" s="118">
        <f>IF($U$277="zníž. prenesená",$N$277,0)</f>
        <v>0</v>
      </c>
      <c r="BI277" s="118">
        <f>IF($U$277="nulová",$N$277,0)</f>
        <v>0</v>
      </c>
      <c r="BJ277" s="40" t="s">
        <v>136</v>
      </c>
      <c r="BK277" s="119">
        <f>ROUND($L$277*$K$277,3)</f>
        <v>0</v>
      </c>
      <c r="BL277" s="40" t="s">
        <v>187</v>
      </c>
      <c r="BM277" s="40" t="s">
        <v>582</v>
      </c>
    </row>
    <row r="278" spans="2:65" s="40" customFormat="1" ht="15.75" customHeight="1" x14ac:dyDescent="0.25">
      <c r="B278" s="130"/>
      <c r="C278" s="141" t="s">
        <v>583</v>
      </c>
      <c r="D278" s="141" t="s">
        <v>132</v>
      </c>
      <c r="E278" s="142" t="s">
        <v>584</v>
      </c>
      <c r="F278" s="199" t="s">
        <v>585</v>
      </c>
      <c r="G278" s="200"/>
      <c r="H278" s="200"/>
      <c r="I278" s="201"/>
      <c r="J278" s="112" t="s">
        <v>5</v>
      </c>
      <c r="K278" s="113">
        <v>2</v>
      </c>
      <c r="L278" s="160"/>
      <c r="M278" s="160"/>
      <c r="N278" s="166">
        <f>ROUND($L$278*$K$278,2)</f>
        <v>0</v>
      </c>
      <c r="O278" s="166"/>
      <c r="P278" s="166"/>
      <c r="Q278" s="166"/>
      <c r="R278" s="43"/>
      <c r="T278" s="114"/>
      <c r="U278" s="115" t="s">
        <v>64</v>
      </c>
      <c r="V278" s="116">
        <v>0.25612000000000001</v>
      </c>
      <c r="W278" s="116">
        <f>$V$278*$K$278</f>
        <v>0.51224000000000003</v>
      </c>
      <c r="X278" s="116">
        <v>1.0000000000000001E-5</v>
      </c>
      <c r="Y278" s="116">
        <f>$X$278*$K$278</f>
        <v>2.0000000000000002E-5</v>
      </c>
      <c r="Z278" s="116">
        <v>0</v>
      </c>
      <c r="AA278" s="117">
        <f>$Z$278*$K$278</f>
        <v>0</v>
      </c>
      <c r="AR278" s="40" t="s">
        <v>187</v>
      </c>
      <c r="AT278" s="40" t="s">
        <v>132</v>
      </c>
      <c r="AU278" s="40" t="s">
        <v>136</v>
      </c>
      <c r="AY278" s="40" t="s">
        <v>131</v>
      </c>
      <c r="BE278" s="118">
        <f>IF($U$278="základná",$N$278,0)</f>
        <v>0</v>
      </c>
      <c r="BF278" s="118">
        <f>IF($U$278="znížená",$N$278,0)</f>
        <v>0</v>
      </c>
      <c r="BG278" s="118">
        <f>IF($U$278="zákl. prenesená",$N$278,0)</f>
        <v>0</v>
      </c>
      <c r="BH278" s="118">
        <f>IF($U$278="zníž. prenesená",$N$278,0)</f>
        <v>0</v>
      </c>
      <c r="BI278" s="118">
        <f>IF($U$278="nulová",$N$278,0)</f>
        <v>0</v>
      </c>
      <c r="BJ278" s="40" t="s">
        <v>136</v>
      </c>
      <c r="BK278" s="119">
        <f>ROUND($L$278*$K$278,3)</f>
        <v>0</v>
      </c>
      <c r="BL278" s="40" t="s">
        <v>187</v>
      </c>
      <c r="BM278" s="40" t="s">
        <v>586</v>
      </c>
    </row>
    <row r="279" spans="2:65" s="40" customFormat="1" ht="15.75" customHeight="1" x14ac:dyDescent="0.25">
      <c r="B279" s="130"/>
      <c r="C279" s="145" t="s">
        <v>587</v>
      </c>
      <c r="D279" s="145" t="s">
        <v>183</v>
      </c>
      <c r="E279" s="146" t="s">
        <v>588</v>
      </c>
      <c r="F279" s="196" t="s">
        <v>589</v>
      </c>
      <c r="G279" s="197"/>
      <c r="H279" s="197"/>
      <c r="I279" s="198"/>
      <c r="J279" s="122" t="s">
        <v>5</v>
      </c>
      <c r="K279" s="123">
        <v>1</v>
      </c>
      <c r="L279" s="162"/>
      <c r="M279" s="162"/>
      <c r="N279" s="164">
        <f>ROUND($L$279*$K$279,2)</f>
        <v>0</v>
      </c>
      <c r="O279" s="164"/>
      <c r="P279" s="164"/>
      <c r="Q279" s="164"/>
      <c r="R279" s="43"/>
      <c r="T279" s="114"/>
      <c r="U279" s="115" t="s">
        <v>64</v>
      </c>
      <c r="V279" s="116">
        <v>0</v>
      </c>
      <c r="W279" s="116">
        <f>$V$279*$K$279</f>
        <v>0</v>
      </c>
      <c r="X279" s="116">
        <v>1.23E-3</v>
      </c>
      <c r="Y279" s="116">
        <f>$X$279*$K$279</f>
        <v>1.23E-3</v>
      </c>
      <c r="Z279" s="116">
        <v>0</v>
      </c>
      <c r="AA279" s="117">
        <f>$Z$279*$K$279</f>
        <v>0</v>
      </c>
      <c r="AR279" s="40" t="s">
        <v>250</v>
      </c>
      <c r="AT279" s="40" t="s">
        <v>183</v>
      </c>
      <c r="AU279" s="40" t="s">
        <v>136</v>
      </c>
      <c r="AY279" s="40" t="s">
        <v>131</v>
      </c>
      <c r="BE279" s="118">
        <f>IF($U$279="základná",$N$279,0)</f>
        <v>0</v>
      </c>
      <c r="BF279" s="118">
        <f>IF($U$279="znížená",$N$279,0)</f>
        <v>0</v>
      </c>
      <c r="BG279" s="118">
        <f>IF($U$279="zákl. prenesená",$N$279,0)</f>
        <v>0</v>
      </c>
      <c r="BH279" s="118">
        <f>IF($U$279="zníž. prenesená",$N$279,0)</f>
        <v>0</v>
      </c>
      <c r="BI279" s="118">
        <f>IF($U$279="nulová",$N$279,0)</f>
        <v>0</v>
      </c>
      <c r="BJ279" s="40" t="s">
        <v>136</v>
      </c>
      <c r="BK279" s="119">
        <f>ROUND($L$279*$K$279,3)</f>
        <v>0</v>
      </c>
      <c r="BL279" s="40" t="s">
        <v>187</v>
      </c>
      <c r="BM279" s="40" t="s">
        <v>590</v>
      </c>
    </row>
    <row r="280" spans="2:65" s="40" customFormat="1" ht="15.75" customHeight="1" x14ac:dyDescent="0.25">
      <c r="B280" s="130"/>
      <c r="C280" s="145" t="s">
        <v>591</v>
      </c>
      <c r="D280" s="145" t="s">
        <v>183</v>
      </c>
      <c r="E280" s="146" t="s">
        <v>592</v>
      </c>
      <c r="F280" s="196" t="s">
        <v>593</v>
      </c>
      <c r="G280" s="197"/>
      <c r="H280" s="197"/>
      <c r="I280" s="198"/>
      <c r="J280" s="122" t="s">
        <v>5</v>
      </c>
      <c r="K280" s="123">
        <v>1</v>
      </c>
      <c r="L280" s="162"/>
      <c r="M280" s="162"/>
      <c r="N280" s="164">
        <f>ROUND($L$280*$K$280,2)</f>
        <v>0</v>
      </c>
      <c r="O280" s="164"/>
      <c r="P280" s="164"/>
      <c r="Q280" s="164"/>
      <c r="R280" s="43"/>
      <c r="T280" s="114"/>
      <c r="U280" s="115" t="s">
        <v>64</v>
      </c>
      <c r="V280" s="116">
        <v>0</v>
      </c>
      <c r="W280" s="116">
        <f>$V$280*$K$280</f>
        <v>0</v>
      </c>
      <c r="X280" s="116">
        <v>1.39E-3</v>
      </c>
      <c r="Y280" s="116">
        <f>$X$280*$K$280</f>
        <v>1.39E-3</v>
      </c>
      <c r="Z280" s="116">
        <v>0</v>
      </c>
      <c r="AA280" s="117">
        <f>$Z$280*$K$280</f>
        <v>0</v>
      </c>
      <c r="AR280" s="40" t="s">
        <v>250</v>
      </c>
      <c r="AT280" s="40" t="s">
        <v>183</v>
      </c>
      <c r="AU280" s="40" t="s">
        <v>136</v>
      </c>
      <c r="AY280" s="40" t="s">
        <v>131</v>
      </c>
      <c r="BE280" s="118">
        <f>IF($U$280="základná",$N$280,0)</f>
        <v>0</v>
      </c>
      <c r="BF280" s="118">
        <f>IF($U$280="znížená",$N$280,0)</f>
        <v>0</v>
      </c>
      <c r="BG280" s="118">
        <f>IF($U$280="zákl. prenesená",$N$280,0)</f>
        <v>0</v>
      </c>
      <c r="BH280" s="118">
        <f>IF($U$280="zníž. prenesená",$N$280,0)</f>
        <v>0</v>
      </c>
      <c r="BI280" s="118">
        <f>IF($U$280="nulová",$N$280,0)</f>
        <v>0</v>
      </c>
      <c r="BJ280" s="40" t="s">
        <v>136</v>
      </c>
      <c r="BK280" s="119">
        <f>ROUND($L$280*$K$280,3)</f>
        <v>0</v>
      </c>
      <c r="BL280" s="40" t="s">
        <v>187</v>
      </c>
      <c r="BM280" s="40" t="s">
        <v>594</v>
      </c>
    </row>
    <row r="281" spans="2:65" s="40" customFormat="1" ht="27" customHeight="1" x14ac:dyDescent="0.25">
      <c r="B281" s="130"/>
      <c r="C281" s="141" t="s">
        <v>595</v>
      </c>
      <c r="D281" s="141" t="s">
        <v>132</v>
      </c>
      <c r="E281" s="142" t="s">
        <v>596</v>
      </c>
      <c r="F281" s="199" t="s">
        <v>597</v>
      </c>
      <c r="G281" s="200"/>
      <c r="H281" s="200"/>
      <c r="I281" s="201"/>
      <c r="J281" s="112" t="s">
        <v>5</v>
      </c>
      <c r="K281" s="113">
        <v>2</v>
      </c>
      <c r="L281" s="160"/>
      <c r="M281" s="160"/>
      <c r="N281" s="166">
        <f>ROUND($L$281*$K$281,2)</f>
        <v>0</v>
      </c>
      <c r="O281" s="166"/>
      <c r="P281" s="166"/>
      <c r="Q281" s="166"/>
      <c r="R281" s="43"/>
      <c r="T281" s="114"/>
      <c r="U281" s="115" t="s">
        <v>64</v>
      </c>
      <c r="V281" s="116">
        <v>2.5507200000000001</v>
      </c>
      <c r="W281" s="116">
        <f>$V$281*$K$281</f>
        <v>5.1014400000000002</v>
      </c>
      <c r="X281" s="116">
        <v>4.4999999999999999E-4</v>
      </c>
      <c r="Y281" s="116">
        <f>$X$281*$K$281</f>
        <v>8.9999999999999998E-4</v>
      </c>
      <c r="Z281" s="116">
        <v>0</v>
      </c>
      <c r="AA281" s="117">
        <f>$Z$281*$K$281</f>
        <v>0</v>
      </c>
      <c r="AR281" s="40" t="s">
        <v>187</v>
      </c>
      <c r="AT281" s="40" t="s">
        <v>132</v>
      </c>
      <c r="AU281" s="40" t="s">
        <v>136</v>
      </c>
      <c r="AY281" s="40" t="s">
        <v>131</v>
      </c>
      <c r="BE281" s="118">
        <f>IF($U$281="základná",$N$281,0)</f>
        <v>0</v>
      </c>
      <c r="BF281" s="118">
        <f>IF($U$281="znížená",$N$281,0)</f>
        <v>0</v>
      </c>
      <c r="BG281" s="118">
        <f>IF($U$281="zákl. prenesená",$N$281,0)</f>
        <v>0</v>
      </c>
      <c r="BH281" s="118">
        <f>IF($U$281="zníž. prenesená",$N$281,0)</f>
        <v>0</v>
      </c>
      <c r="BI281" s="118">
        <f>IF($U$281="nulová",$N$281,0)</f>
        <v>0</v>
      </c>
      <c r="BJ281" s="40" t="s">
        <v>136</v>
      </c>
      <c r="BK281" s="119">
        <f>ROUND($L$281*$K$281,3)</f>
        <v>0</v>
      </c>
      <c r="BL281" s="40" t="s">
        <v>187</v>
      </c>
      <c r="BM281" s="40" t="s">
        <v>598</v>
      </c>
    </row>
    <row r="282" spans="2:65" s="40" customFormat="1" ht="27" customHeight="1" x14ac:dyDescent="0.25">
      <c r="B282" s="130"/>
      <c r="C282" s="145" t="s">
        <v>599</v>
      </c>
      <c r="D282" s="145" t="s">
        <v>183</v>
      </c>
      <c r="E282" s="146" t="s">
        <v>600</v>
      </c>
      <c r="F282" s="196" t="s">
        <v>601</v>
      </c>
      <c r="G282" s="197"/>
      <c r="H282" s="197"/>
      <c r="I282" s="198"/>
      <c r="J282" s="122" t="s">
        <v>5</v>
      </c>
      <c r="K282" s="123">
        <v>2</v>
      </c>
      <c r="L282" s="162"/>
      <c r="M282" s="162"/>
      <c r="N282" s="164">
        <f>ROUND($L$282*$K$282,2)</f>
        <v>0</v>
      </c>
      <c r="O282" s="164"/>
      <c r="P282" s="164"/>
      <c r="Q282" s="164"/>
      <c r="R282" s="43"/>
      <c r="T282" s="114"/>
      <c r="U282" s="115" t="s">
        <v>64</v>
      </c>
      <c r="V282" s="116">
        <v>0</v>
      </c>
      <c r="W282" s="116">
        <f>$V$282*$K$282</f>
        <v>0</v>
      </c>
      <c r="X282" s="116">
        <v>1.4999999999999999E-2</v>
      </c>
      <c r="Y282" s="116">
        <f>$X$282*$K$282</f>
        <v>0.03</v>
      </c>
      <c r="Z282" s="116">
        <v>0</v>
      </c>
      <c r="AA282" s="117">
        <f>$Z$282*$K$282</f>
        <v>0</v>
      </c>
      <c r="AR282" s="40" t="s">
        <v>250</v>
      </c>
      <c r="AT282" s="40" t="s">
        <v>183</v>
      </c>
      <c r="AU282" s="40" t="s">
        <v>136</v>
      </c>
      <c r="AY282" s="40" t="s">
        <v>131</v>
      </c>
      <c r="BE282" s="118">
        <f>IF($U$282="základná",$N$282,0)</f>
        <v>0</v>
      </c>
      <c r="BF282" s="118">
        <f>IF($U$282="znížená",$N$282,0)</f>
        <v>0</v>
      </c>
      <c r="BG282" s="118">
        <f>IF($U$282="zákl. prenesená",$N$282,0)</f>
        <v>0</v>
      </c>
      <c r="BH282" s="118">
        <f>IF($U$282="zníž. prenesená",$N$282,0)</f>
        <v>0</v>
      </c>
      <c r="BI282" s="118">
        <f>IF($U$282="nulová",$N$282,0)</f>
        <v>0</v>
      </c>
      <c r="BJ282" s="40" t="s">
        <v>136</v>
      </c>
      <c r="BK282" s="119">
        <f>ROUND($L$282*$K$282,3)</f>
        <v>0</v>
      </c>
      <c r="BL282" s="40" t="s">
        <v>187</v>
      </c>
      <c r="BM282" s="40" t="s">
        <v>602</v>
      </c>
    </row>
    <row r="283" spans="2:65" s="40" customFormat="1" ht="27" customHeight="1" x14ac:dyDescent="0.25">
      <c r="B283" s="130"/>
      <c r="C283" s="141" t="s">
        <v>603</v>
      </c>
      <c r="D283" s="141" t="s">
        <v>132</v>
      </c>
      <c r="E283" s="142" t="s">
        <v>604</v>
      </c>
      <c r="F283" s="199" t="s">
        <v>605</v>
      </c>
      <c r="G283" s="200"/>
      <c r="H283" s="200"/>
      <c r="I283" s="201"/>
      <c r="J283" s="112" t="s">
        <v>5</v>
      </c>
      <c r="K283" s="113">
        <v>1</v>
      </c>
      <c r="L283" s="160"/>
      <c r="M283" s="160"/>
      <c r="N283" s="166">
        <f>ROUND($L$283*$K$283,2)</f>
        <v>0</v>
      </c>
      <c r="O283" s="166"/>
      <c r="P283" s="166"/>
      <c r="Q283" s="166"/>
      <c r="R283" s="43"/>
      <c r="T283" s="114"/>
      <c r="U283" s="115" t="s">
        <v>64</v>
      </c>
      <c r="V283" s="116">
        <v>0.44763999999999998</v>
      </c>
      <c r="W283" s="116">
        <f>$V$283*$K$283</f>
        <v>0.44763999999999998</v>
      </c>
      <c r="X283" s="116">
        <v>5.0000000000000002E-5</v>
      </c>
      <c r="Y283" s="116">
        <f>$X$283*$K$283</f>
        <v>5.0000000000000002E-5</v>
      </c>
      <c r="Z283" s="116">
        <v>0</v>
      </c>
      <c r="AA283" s="117">
        <f>$Z$283*$K$283</f>
        <v>0</v>
      </c>
      <c r="AR283" s="40" t="s">
        <v>187</v>
      </c>
      <c r="AT283" s="40" t="s">
        <v>132</v>
      </c>
      <c r="AU283" s="40" t="s">
        <v>136</v>
      </c>
      <c r="AY283" s="40" t="s">
        <v>131</v>
      </c>
      <c r="BE283" s="118">
        <f>IF($U$283="základná",$N$283,0)</f>
        <v>0</v>
      </c>
      <c r="BF283" s="118">
        <f>IF($U$283="znížená",$N$283,0)</f>
        <v>0</v>
      </c>
      <c r="BG283" s="118">
        <f>IF($U$283="zákl. prenesená",$N$283,0)</f>
        <v>0</v>
      </c>
      <c r="BH283" s="118">
        <f>IF($U$283="zníž. prenesená",$N$283,0)</f>
        <v>0</v>
      </c>
      <c r="BI283" s="118">
        <f>IF($U$283="nulová",$N$283,0)</f>
        <v>0</v>
      </c>
      <c r="BJ283" s="40" t="s">
        <v>136</v>
      </c>
      <c r="BK283" s="119">
        <f>ROUND($L$283*$K$283,3)</f>
        <v>0</v>
      </c>
      <c r="BL283" s="40" t="s">
        <v>187</v>
      </c>
      <c r="BM283" s="40" t="s">
        <v>606</v>
      </c>
    </row>
    <row r="284" spans="2:65" s="40" customFormat="1" ht="27" customHeight="1" x14ac:dyDescent="0.25">
      <c r="B284" s="130"/>
      <c r="C284" s="141" t="s">
        <v>607</v>
      </c>
      <c r="D284" s="141" t="s">
        <v>132</v>
      </c>
      <c r="E284" s="142" t="s">
        <v>608</v>
      </c>
      <c r="F284" s="199" t="s">
        <v>609</v>
      </c>
      <c r="G284" s="200"/>
      <c r="H284" s="200"/>
      <c r="I284" s="201"/>
      <c r="J284" s="112" t="s">
        <v>4</v>
      </c>
      <c r="K284" s="113">
        <v>9.1140000000000008</v>
      </c>
      <c r="L284" s="160"/>
      <c r="M284" s="160"/>
      <c r="N284" s="166">
        <f>ROUND($L$284*$K$284,2)</f>
        <v>0</v>
      </c>
      <c r="O284" s="166"/>
      <c r="P284" s="166"/>
      <c r="Q284" s="166"/>
      <c r="R284" s="43"/>
      <c r="T284" s="114"/>
      <c r="U284" s="115" t="s">
        <v>64</v>
      </c>
      <c r="V284" s="116">
        <v>0</v>
      </c>
      <c r="W284" s="116">
        <f>$V$284*$K$284</f>
        <v>0</v>
      </c>
      <c r="X284" s="116">
        <v>0</v>
      </c>
      <c r="Y284" s="116">
        <f>$X$284*$K$284</f>
        <v>0</v>
      </c>
      <c r="Z284" s="116">
        <v>0</v>
      </c>
      <c r="AA284" s="117">
        <f>$Z$284*$K$284</f>
        <v>0</v>
      </c>
      <c r="AR284" s="40" t="s">
        <v>187</v>
      </c>
      <c r="AT284" s="40" t="s">
        <v>132</v>
      </c>
      <c r="AU284" s="40" t="s">
        <v>136</v>
      </c>
      <c r="AY284" s="40" t="s">
        <v>131</v>
      </c>
      <c r="BE284" s="118">
        <f>IF($U$284="základná",$N$284,0)</f>
        <v>0</v>
      </c>
      <c r="BF284" s="118">
        <f>IF($U$284="znížená",$N$284,0)</f>
        <v>0</v>
      </c>
      <c r="BG284" s="118">
        <f>IF($U$284="zákl. prenesená",$N$284,0)</f>
        <v>0</v>
      </c>
      <c r="BH284" s="118">
        <f>IF($U$284="zníž. prenesená",$N$284,0)</f>
        <v>0</v>
      </c>
      <c r="BI284" s="118">
        <f>IF($U$284="nulová",$N$284,0)</f>
        <v>0</v>
      </c>
      <c r="BJ284" s="40" t="s">
        <v>136</v>
      </c>
      <c r="BK284" s="119">
        <f>ROUND($L$284*$K$284,3)</f>
        <v>0</v>
      </c>
      <c r="BL284" s="40" t="s">
        <v>187</v>
      </c>
      <c r="BM284" s="40" t="s">
        <v>610</v>
      </c>
    </row>
    <row r="285" spans="2:65" s="101" customFormat="1" ht="30.75" customHeight="1" x14ac:dyDescent="0.3">
      <c r="B285" s="140"/>
      <c r="C285" s="149"/>
      <c r="D285" s="150" t="s">
        <v>103</v>
      </c>
      <c r="E285" s="150"/>
      <c r="F285" s="150"/>
      <c r="G285" s="150"/>
      <c r="H285" s="150"/>
      <c r="I285" s="150"/>
      <c r="J285" s="109"/>
      <c r="K285" s="109"/>
      <c r="L285" s="109"/>
      <c r="M285" s="109"/>
      <c r="N285" s="168">
        <f>$BK$285</f>
        <v>0</v>
      </c>
      <c r="O285" s="168"/>
      <c r="P285" s="168"/>
      <c r="Q285" s="168"/>
      <c r="R285" s="103"/>
      <c r="T285" s="104"/>
      <c r="W285" s="105">
        <f>SUM($W$286:$W$291)</f>
        <v>7.9169059999999991</v>
      </c>
      <c r="Y285" s="105">
        <f>SUM($Y$286:$Y$291)</f>
        <v>0.1051</v>
      </c>
      <c r="AA285" s="106">
        <f>SUM($AA$286:$AA$291)</f>
        <v>0</v>
      </c>
      <c r="AR285" s="107" t="s">
        <v>136</v>
      </c>
      <c r="AT285" s="107" t="s">
        <v>129</v>
      </c>
      <c r="AU285" s="107" t="s">
        <v>130</v>
      </c>
      <c r="AY285" s="107" t="s">
        <v>131</v>
      </c>
      <c r="BK285" s="108">
        <f>SUM($BK$286:$BK$291)</f>
        <v>0</v>
      </c>
    </row>
    <row r="286" spans="2:65" s="40" customFormat="1" ht="39" customHeight="1" x14ac:dyDescent="0.25">
      <c r="B286" s="130"/>
      <c r="C286" s="141" t="s">
        <v>611</v>
      </c>
      <c r="D286" s="141" t="s">
        <v>132</v>
      </c>
      <c r="E286" s="142" t="s">
        <v>612</v>
      </c>
      <c r="F286" s="199" t="s">
        <v>613</v>
      </c>
      <c r="G286" s="200"/>
      <c r="H286" s="200"/>
      <c r="I286" s="201"/>
      <c r="J286" s="112" t="s">
        <v>1</v>
      </c>
      <c r="K286" s="113">
        <v>14.061999999999999</v>
      </c>
      <c r="L286" s="160"/>
      <c r="M286" s="160"/>
      <c r="N286" s="166">
        <f>ROUND($L$286*$K$286,2)</f>
        <v>0</v>
      </c>
      <c r="O286" s="166"/>
      <c r="P286" s="166"/>
      <c r="Q286" s="166"/>
      <c r="R286" s="43"/>
      <c r="T286" s="114"/>
      <c r="U286" s="115" t="s">
        <v>64</v>
      </c>
      <c r="V286" s="116">
        <v>0.56299999999999994</v>
      </c>
      <c r="W286" s="116">
        <f>$V$286*$K$286</f>
        <v>7.9169059999999991</v>
      </c>
      <c r="X286" s="116">
        <v>0</v>
      </c>
      <c r="Y286" s="116">
        <f>$X$286*$K$286</f>
        <v>0</v>
      </c>
      <c r="Z286" s="116">
        <v>0</v>
      </c>
      <c r="AA286" s="117">
        <f>$Z$286*$K$286</f>
        <v>0</v>
      </c>
      <c r="AR286" s="40" t="s">
        <v>187</v>
      </c>
      <c r="AT286" s="40" t="s">
        <v>132</v>
      </c>
      <c r="AU286" s="40" t="s">
        <v>136</v>
      </c>
      <c r="AY286" s="40" t="s">
        <v>131</v>
      </c>
      <c r="BE286" s="118">
        <f>IF($U$286="základná",$N$286,0)</f>
        <v>0</v>
      </c>
      <c r="BF286" s="118">
        <f>IF($U$286="znížená",$N$286,0)</f>
        <v>0</v>
      </c>
      <c r="BG286" s="118">
        <f>IF($U$286="zákl. prenesená",$N$286,0)</f>
        <v>0</v>
      </c>
      <c r="BH286" s="118">
        <f>IF($U$286="zníž. prenesená",$N$286,0)</f>
        <v>0</v>
      </c>
      <c r="BI286" s="118">
        <f>IF($U$286="nulová",$N$286,0)</f>
        <v>0</v>
      </c>
      <c r="BJ286" s="40" t="s">
        <v>136</v>
      </c>
      <c r="BK286" s="119">
        <f>ROUND($L$286*$K$286,3)</f>
        <v>0</v>
      </c>
      <c r="BL286" s="40" t="s">
        <v>187</v>
      </c>
      <c r="BM286" s="40" t="s">
        <v>614</v>
      </c>
    </row>
    <row r="287" spans="2:65" s="40" customFormat="1" ht="27" customHeight="1" x14ac:dyDescent="0.25">
      <c r="B287" s="130"/>
      <c r="C287" s="145" t="s">
        <v>615</v>
      </c>
      <c r="D287" s="145" t="s">
        <v>183</v>
      </c>
      <c r="E287" s="146" t="s">
        <v>616</v>
      </c>
      <c r="F287" s="196" t="s">
        <v>617</v>
      </c>
      <c r="G287" s="197"/>
      <c r="H287" s="197"/>
      <c r="I287" s="198"/>
      <c r="J287" s="122" t="s">
        <v>5</v>
      </c>
      <c r="K287" s="123">
        <v>1</v>
      </c>
      <c r="L287" s="162"/>
      <c r="M287" s="162"/>
      <c r="N287" s="164">
        <f>ROUND($L$287*$K$287,2)</f>
        <v>0</v>
      </c>
      <c r="O287" s="164"/>
      <c r="P287" s="164"/>
      <c r="Q287" s="164"/>
      <c r="R287" s="43"/>
      <c r="T287" s="114"/>
      <c r="U287" s="115" t="s">
        <v>64</v>
      </c>
      <c r="V287" s="116">
        <v>0</v>
      </c>
      <c r="W287" s="116">
        <f>$V$287*$K$287</f>
        <v>0</v>
      </c>
      <c r="X287" s="116">
        <v>0.1051</v>
      </c>
      <c r="Y287" s="116">
        <f>$X$287*$K$287</f>
        <v>0.1051</v>
      </c>
      <c r="Z287" s="116">
        <v>0</v>
      </c>
      <c r="AA287" s="117">
        <f>$Z$287*$K$287</f>
        <v>0</v>
      </c>
      <c r="AR287" s="40" t="s">
        <v>250</v>
      </c>
      <c r="AT287" s="40" t="s">
        <v>183</v>
      </c>
      <c r="AU287" s="40" t="s">
        <v>136</v>
      </c>
      <c r="AY287" s="40" t="s">
        <v>131</v>
      </c>
      <c r="BE287" s="118">
        <f>IF($U$287="základná",$N$287,0)</f>
        <v>0</v>
      </c>
      <c r="BF287" s="118">
        <f>IF($U$287="znížená",$N$287,0)</f>
        <v>0</v>
      </c>
      <c r="BG287" s="118">
        <f>IF($U$287="zákl. prenesená",$N$287,0)</f>
        <v>0</v>
      </c>
      <c r="BH287" s="118">
        <f>IF($U$287="zníž. prenesená",$N$287,0)</f>
        <v>0</v>
      </c>
      <c r="BI287" s="118">
        <f>IF($U$287="nulová",$N$287,0)</f>
        <v>0</v>
      </c>
      <c r="BJ287" s="40" t="s">
        <v>136</v>
      </c>
      <c r="BK287" s="119">
        <f>ROUND($L$287*$K$287,3)</f>
        <v>0</v>
      </c>
      <c r="BL287" s="40" t="s">
        <v>187</v>
      </c>
      <c r="BM287" s="40" t="s">
        <v>618</v>
      </c>
    </row>
    <row r="288" spans="2:65" s="40" customFormat="1" ht="39" customHeight="1" x14ac:dyDescent="0.25">
      <c r="B288" s="130"/>
      <c r="C288" s="141" t="s">
        <v>619</v>
      </c>
      <c r="D288" s="141" t="s">
        <v>132</v>
      </c>
      <c r="E288" s="142" t="s">
        <v>620</v>
      </c>
      <c r="F288" s="199" t="s">
        <v>621</v>
      </c>
      <c r="G288" s="200"/>
      <c r="H288" s="200"/>
      <c r="I288" s="201"/>
      <c r="J288" s="112" t="s">
        <v>2</v>
      </c>
      <c r="K288" s="113">
        <v>0</v>
      </c>
      <c r="L288" s="203"/>
      <c r="M288" s="203"/>
      <c r="N288" s="166">
        <f>ROUND($L$288*$K$288,2)</f>
        <v>0</v>
      </c>
      <c r="O288" s="166"/>
      <c r="P288" s="166"/>
      <c r="Q288" s="166"/>
      <c r="R288" s="43"/>
      <c r="T288" s="114"/>
      <c r="U288" s="115" t="s">
        <v>64</v>
      </c>
      <c r="V288" s="116">
        <v>0.29110000000000003</v>
      </c>
      <c r="W288" s="116">
        <f>$V$288*$K$288</f>
        <v>0</v>
      </c>
      <c r="X288" s="116">
        <v>6.0000000000000002E-5</v>
      </c>
      <c r="Y288" s="116">
        <f>$X$288*$K$288</f>
        <v>0</v>
      </c>
      <c r="Z288" s="116">
        <v>0</v>
      </c>
      <c r="AA288" s="117">
        <f>$Z$288*$K$288</f>
        <v>0</v>
      </c>
      <c r="AR288" s="40" t="s">
        <v>187</v>
      </c>
      <c r="AT288" s="40" t="s">
        <v>132</v>
      </c>
      <c r="AU288" s="40" t="s">
        <v>136</v>
      </c>
      <c r="AY288" s="40" t="s">
        <v>131</v>
      </c>
      <c r="BE288" s="118">
        <f>IF($U$288="základná",$N$288,0)</f>
        <v>0</v>
      </c>
      <c r="BF288" s="118">
        <f>IF($U$288="znížená",$N$288,0)</f>
        <v>0</v>
      </c>
      <c r="BG288" s="118">
        <f>IF($U$288="zákl. prenesená",$N$288,0)</f>
        <v>0</v>
      </c>
      <c r="BH288" s="118">
        <f>IF($U$288="zníž. prenesená",$N$288,0)</f>
        <v>0</v>
      </c>
      <c r="BI288" s="118">
        <f>IF($U$288="nulová",$N$288,0)</f>
        <v>0</v>
      </c>
      <c r="BJ288" s="40" t="s">
        <v>136</v>
      </c>
      <c r="BK288" s="119">
        <f>ROUND($L$288*$K$288,3)</f>
        <v>0</v>
      </c>
      <c r="BL288" s="40" t="s">
        <v>187</v>
      </c>
      <c r="BM288" s="40" t="s">
        <v>622</v>
      </c>
    </row>
    <row r="289" spans="2:65" s="40" customFormat="1" ht="51" customHeight="1" x14ac:dyDescent="0.25">
      <c r="B289" s="130"/>
      <c r="C289" s="145" t="s">
        <v>623</v>
      </c>
      <c r="D289" s="145" t="s">
        <v>183</v>
      </c>
      <c r="E289" s="146" t="s">
        <v>624</v>
      </c>
      <c r="F289" s="196" t="s">
        <v>625</v>
      </c>
      <c r="G289" s="197"/>
      <c r="H289" s="197"/>
      <c r="I289" s="198"/>
      <c r="J289" s="122" t="s">
        <v>2</v>
      </c>
      <c r="K289" s="123">
        <v>0</v>
      </c>
      <c r="L289" s="202"/>
      <c r="M289" s="202"/>
      <c r="N289" s="164">
        <f>ROUND($L$289*$K$289,2)</f>
        <v>0</v>
      </c>
      <c r="O289" s="164"/>
      <c r="P289" s="164"/>
      <c r="Q289" s="164"/>
      <c r="R289" s="43"/>
      <c r="T289" s="114"/>
      <c r="U289" s="115" t="s">
        <v>64</v>
      </c>
      <c r="V289" s="116">
        <v>0</v>
      </c>
      <c r="W289" s="116">
        <f>$V$289*$K$289</f>
        <v>0</v>
      </c>
      <c r="X289" s="116">
        <v>5.0000000000000001E-3</v>
      </c>
      <c r="Y289" s="116">
        <f>$X$289*$K$289</f>
        <v>0</v>
      </c>
      <c r="Z289" s="116">
        <v>0</v>
      </c>
      <c r="AA289" s="117">
        <f>$Z$289*$K$289</f>
        <v>0</v>
      </c>
      <c r="AR289" s="40" t="s">
        <v>250</v>
      </c>
      <c r="AT289" s="40" t="s">
        <v>183</v>
      </c>
      <c r="AU289" s="40" t="s">
        <v>136</v>
      </c>
      <c r="AY289" s="40" t="s">
        <v>131</v>
      </c>
      <c r="BE289" s="118">
        <f>IF($U$289="základná",$N$289,0)</f>
        <v>0</v>
      </c>
      <c r="BF289" s="118">
        <f>IF($U$289="znížená",$N$289,0)</f>
        <v>0</v>
      </c>
      <c r="BG289" s="118">
        <f>IF($U$289="zákl. prenesená",$N$289,0)</f>
        <v>0</v>
      </c>
      <c r="BH289" s="118">
        <f>IF($U$289="zníž. prenesená",$N$289,0)</f>
        <v>0</v>
      </c>
      <c r="BI289" s="118">
        <f>IF($U$289="nulová",$N$289,0)</f>
        <v>0</v>
      </c>
      <c r="BJ289" s="40" t="s">
        <v>136</v>
      </c>
      <c r="BK289" s="119">
        <f>ROUND($L$289*$K$289,3)</f>
        <v>0</v>
      </c>
      <c r="BL289" s="40" t="s">
        <v>187</v>
      </c>
      <c r="BM289" s="40" t="s">
        <v>626</v>
      </c>
    </row>
    <row r="290" spans="2:65" s="40" customFormat="1" ht="27" customHeight="1" x14ac:dyDescent="0.25">
      <c r="B290" s="130"/>
      <c r="C290" s="141" t="s">
        <v>627</v>
      </c>
      <c r="D290" s="141" t="s">
        <v>132</v>
      </c>
      <c r="E290" s="142" t="s">
        <v>628</v>
      </c>
      <c r="F290" s="199" t="s">
        <v>629</v>
      </c>
      <c r="G290" s="200"/>
      <c r="H290" s="200"/>
      <c r="I290" s="201"/>
      <c r="J290" s="112" t="s">
        <v>5</v>
      </c>
      <c r="K290" s="113">
        <v>0</v>
      </c>
      <c r="L290" s="203"/>
      <c r="M290" s="203"/>
      <c r="N290" s="166">
        <f>ROUND($L$290*$K$290,2)</f>
        <v>0</v>
      </c>
      <c r="O290" s="166"/>
      <c r="P290" s="166"/>
      <c r="Q290" s="166"/>
      <c r="R290" s="43"/>
      <c r="T290" s="114"/>
      <c r="U290" s="115" t="s">
        <v>64</v>
      </c>
      <c r="V290" s="116">
        <v>1.2E-2</v>
      </c>
      <c r="W290" s="116">
        <f>$V$290*$K$290</f>
        <v>0</v>
      </c>
      <c r="X290" s="116">
        <v>0</v>
      </c>
      <c r="Y290" s="116">
        <f>$X$290*$K$290</f>
        <v>0</v>
      </c>
      <c r="Z290" s="116">
        <v>0</v>
      </c>
      <c r="AA290" s="117">
        <f>$Z$290*$K$290</f>
        <v>0</v>
      </c>
      <c r="AR290" s="40" t="s">
        <v>187</v>
      </c>
      <c r="AT290" s="40" t="s">
        <v>132</v>
      </c>
      <c r="AU290" s="40" t="s">
        <v>136</v>
      </c>
      <c r="AY290" s="40" t="s">
        <v>131</v>
      </c>
      <c r="BE290" s="118">
        <f>IF($U$290="základná",$N$290,0)</f>
        <v>0</v>
      </c>
      <c r="BF290" s="118">
        <f>IF($U$290="znížená",$N$290,0)</f>
        <v>0</v>
      </c>
      <c r="BG290" s="118">
        <f>IF($U$290="zákl. prenesená",$N$290,0)</f>
        <v>0</v>
      </c>
      <c r="BH290" s="118">
        <f>IF($U$290="zníž. prenesená",$N$290,0)</f>
        <v>0</v>
      </c>
      <c r="BI290" s="118">
        <f>IF($U$290="nulová",$N$290,0)</f>
        <v>0</v>
      </c>
      <c r="BJ290" s="40" t="s">
        <v>136</v>
      </c>
      <c r="BK290" s="119">
        <f>ROUND($L$290*$K$290,3)</f>
        <v>0</v>
      </c>
      <c r="BL290" s="40" t="s">
        <v>187</v>
      </c>
      <c r="BM290" s="40" t="s">
        <v>630</v>
      </c>
    </row>
    <row r="291" spans="2:65" s="40" customFormat="1" ht="27" customHeight="1" x14ac:dyDescent="0.25">
      <c r="B291" s="130"/>
      <c r="C291" s="141" t="s">
        <v>631</v>
      </c>
      <c r="D291" s="141" t="s">
        <v>132</v>
      </c>
      <c r="E291" s="142" t="s">
        <v>632</v>
      </c>
      <c r="F291" s="199" t="s">
        <v>633</v>
      </c>
      <c r="G291" s="200"/>
      <c r="H291" s="200"/>
      <c r="I291" s="201"/>
      <c r="J291" s="112" t="s">
        <v>4</v>
      </c>
      <c r="K291" s="113">
        <v>60.39</v>
      </c>
      <c r="L291" s="160"/>
      <c r="M291" s="160"/>
      <c r="N291" s="166">
        <f>ROUND($L$291*$K$291,2)</f>
        <v>0</v>
      </c>
      <c r="O291" s="166"/>
      <c r="P291" s="166"/>
      <c r="Q291" s="166"/>
      <c r="R291" s="43"/>
      <c r="T291" s="114"/>
      <c r="U291" s="115" t="s">
        <v>64</v>
      </c>
      <c r="V291" s="116">
        <v>0</v>
      </c>
      <c r="W291" s="116">
        <f>$V$291*$K$291</f>
        <v>0</v>
      </c>
      <c r="X291" s="116">
        <v>0</v>
      </c>
      <c r="Y291" s="116">
        <f>$X$291*$K$291</f>
        <v>0</v>
      </c>
      <c r="Z291" s="116">
        <v>0</v>
      </c>
      <c r="AA291" s="117">
        <f>$Z$291*$K$291</f>
        <v>0</v>
      </c>
      <c r="AR291" s="40" t="s">
        <v>187</v>
      </c>
      <c r="AT291" s="40" t="s">
        <v>132</v>
      </c>
      <c r="AU291" s="40" t="s">
        <v>136</v>
      </c>
      <c r="AY291" s="40" t="s">
        <v>131</v>
      </c>
      <c r="BE291" s="118">
        <f>IF($U$291="základná",$N$291,0)</f>
        <v>0</v>
      </c>
      <c r="BF291" s="118">
        <f>IF($U$291="znížená",$N$291,0)</f>
        <v>0</v>
      </c>
      <c r="BG291" s="118">
        <f>IF($U$291="zákl. prenesená",$N$291,0)</f>
        <v>0</v>
      </c>
      <c r="BH291" s="118">
        <f>IF($U$291="zníž. prenesená",$N$291,0)</f>
        <v>0</v>
      </c>
      <c r="BI291" s="118">
        <f>IF($U$291="nulová",$N$291,0)</f>
        <v>0</v>
      </c>
      <c r="BJ291" s="40" t="s">
        <v>136</v>
      </c>
      <c r="BK291" s="119">
        <f>ROUND($L$291*$K$291,3)</f>
        <v>0</v>
      </c>
      <c r="BL291" s="40" t="s">
        <v>187</v>
      </c>
      <c r="BM291" s="40" t="s">
        <v>634</v>
      </c>
    </row>
    <row r="292" spans="2:65" s="101" customFormat="1" ht="30.75" customHeight="1" x14ac:dyDescent="0.3">
      <c r="B292" s="140"/>
      <c r="C292" s="149"/>
      <c r="D292" s="150" t="s">
        <v>104</v>
      </c>
      <c r="E292" s="150"/>
      <c r="F292" s="150"/>
      <c r="G292" s="150"/>
      <c r="H292" s="150"/>
      <c r="I292" s="150"/>
      <c r="J292" s="109"/>
      <c r="K292" s="109"/>
      <c r="L292" s="109"/>
      <c r="M292" s="109"/>
      <c r="N292" s="168">
        <f>$BK$292</f>
        <v>0</v>
      </c>
      <c r="O292" s="168"/>
      <c r="P292" s="168"/>
      <c r="Q292" s="168"/>
      <c r="R292" s="103"/>
      <c r="T292" s="104"/>
      <c r="W292" s="105">
        <f>SUM($W$293:$W$296)</f>
        <v>10.321919999999999</v>
      </c>
      <c r="Y292" s="105">
        <f>SUM($Y$293:$Y$296)</f>
        <v>0.18491199999999997</v>
      </c>
      <c r="AA292" s="106">
        <f>SUM($AA$293:$AA$296)</f>
        <v>0</v>
      </c>
      <c r="AR292" s="107" t="s">
        <v>136</v>
      </c>
      <c r="AT292" s="107" t="s">
        <v>129</v>
      </c>
      <c r="AU292" s="107" t="s">
        <v>130</v>
      </c>
      <c r="AY292" s="107" t="s">
        <v>131</v>
      </c>
      <c r="BK292" s="108">
        <f>SUM($BK$293:$BK$296)</f>
        <v>0</v>
      </c>
    </row>
    <row r="293" spans="2:65" s="40" customFormat="1" ht="39" customHeight="1" x14ac:dyDescent="0.25">
      <c r="B293" s="130"/>
      <c r="C293" s="141" t="s">
        <v>635</v>
      </c>
      <c r="D293" s="141" t="s">
        <v>132</v>
      </c>
      <c r="E293" s="142" t="s">
        <v>636</v>
      </c>
      <c r="F293" s="199" t="s">
        <v>637</v>
      </c>
      <c r="G293" s="200"/>
      <c r="H293" s="200"/>
      <c r="I293" s="201"/>
      <c r="J293" s="112" t="s">
        <v>1</v>
      </c>
      <c r="K293" s="113">
        <v>11.2</v>
      </c>
      <c r="L293" s="160"/>
      <c r="M293" s="160"/>
      <c r="N293" s="166">
        <f>ROUND($L$293*$K$293,2)</f>
        <v>0</v>
      </c>
      <c r="O293" s="166"/>
      <c r="P293" s="166"/>
      <c r="Q293" s="166"/>
      <c r="R293" s="43"/>
      <c r="T293" s="114"/>
      <c r="U293" s="115" t="s">
        <v>64</v>
      </c>
      <c r="V293" s="116">
        <v>0.83160000000000001</v>
      </c>
      <c r="W293" s="116">
        <f>$V$293*$K$293</f>
        <v>9.3139199999999995</v>
      </c>
      <c r="X293" s="116">
        <v>3.2699999999999999E-3</v>
      </c>
      <c r="Y293" s="116">
        <f>$X$293*$K$293</f>
        <v>3.6623999999999997E-2</v>
      </c>
      <c r="Z293" s="116">
        <v>0</v>
      </c>
      <c r="AA293" s="117">
        <f>$Z$293*$K$293</f>
        <v>0</v>
      </c>
      <c r="AR293" s="40" t="s">
        <v>187</v>
      </c>
      <c r="AT293" s="40" t="s">
        <v>132</v>
      </c>
      <c r="AU293" s="40" t="s">
        <v>136</v>
      </c>
      <c r="AY293" s="40" t="s">
        <v>131</v>
      </c>
      <c r="BE293" s="118">
        <f>IF($U$293="základná",$N$293,0)</f>
        <v>0</v>
      </c>
      <c r="BF293" s="118">
        <f>IF($U$293="znížená",$N$293,0)</f>
        <v>0</v>
      </c>
      <c r="BG293" s="118">
        <f>IF($U$293="zákl. prenesená",$N$293,0)</f>
        <v>0</v>
      </c>
      <c r="BH293" s="118">
        <f>IF($U$293="zníž. prenesená",$N$293,0)</f>
        <v>0</v>
      </c>
      <c r="BI293" s="118">
        <f>IF($U$293="nulová",$N$293,0)</f>
        <v>0</v>
      </c>
      <c r="BJ293" s="40" t="s">
        <v>136</v>
      </c>
      <c r="BK293" s="119">
        <f>ROUND($L$293*$K$293,3)</f>
        <v>0</v>
      </c>
      <c r="BL293" s="40" t="s">
        <v>187</v>
      </c>
      <c r="BM293" s="40" t="s">
        <v>638</v>
      </c>
    </row>
    <row r="294" spans="2:65" s="40" customFormat="1" ht="15.75" customHeight="1" x14ac:dyDescent="0.25">
      <c r="B294" s="130"/>
      <c r="C294" s="145" t="s">
        <v>639</v>
      </c>
      <c r="D294" s="145" t="s">
        <v>183</v>
      </c>
      <c r="E294" s="146" t="s">
        <v>640</v>
      </c>
      <c r="F294" s="196" t="s">
        <v>641</v>
      </c>
      <c r="G294" s="197"/>
      <c r="H294" s="197"/>
      <c r="I294" s="198"/>
      <c r="J294" s="122" t="s">
        <v>1</v>
      </c>
      <c r="K294" s="123">
        <v>11.423999999999999</v>
      </c>
      <c r="L294" s="162"/>
      <c r="M294" s="162"/>
      <c r="N294" s="164">
        <f>ROUND($L$294*$K$294,2)</f>
        <v>0</v>
      </c>
      <c r="O294" s="164"/>
      <c r="P294" s="164"/>
      <c r="Q294" s="164"/>
      <c r="R294" s="43"/>
      <c r="T294" s="114"/>
      <c r="U294" s="115" t="s">
        <v>64</v>
      </c>
      <c r="V294" s="116">
        <v>0</v>
      </c>
      <c r="W294" s="116">
        <f>$V$294*$K$294</f>
        <v>0</v>
      </c>
      <c r="X294" s="116">
        <v>1.2E-2</v>
      </c>
      <c r="Y294" s="116">
        <f>$X$294*$K$294</f>
        <v>0.13708799999999999</v>
      </c>
      <c r="Z294" s="116">
        <v>0</v>
      </c>
      <c r="AA294" s="117">
        <f>$Z$294*$K$294</f>
        <v>0</v>
      </c>
      <c r="AR294" s="40" t="s">
        <v>250</v>
      </c>
      <c r="AT294" s="40" t="s">
        <v>183</v>
      </c>
      <c r="AU294" s="40" t="s">
        <v>136</v>
      </c>
      <c r="AY294" s="40" t="s">
        <v>131</v>
      </c>
      <c r="BE294" s="118">
        <f>IF($U$294="základná",$N$294,0)</f>
        <v>0</v>
      </c>
      <c r="BF294" s="118">
        <f>IF($U$294="znížená",$N$294,0)</f>
        <v>0</v>
      </c>
      <c r="BG294" s="118">
        <f>IF($U$294="zákl. prenesená",$N$294,0)</f>
        <v>0</v>
      </c>
      <c r="BH294" s="118">
        <f>IF($U$294="zníž. prenesená",$N$294,0)</f>
        <v>0</v>
      </c>
      <c r="BI294" s="118">
        <f>IF($U$294="nulová",$N$294,0)</f>
        <v>0</v>
      </c>
      <c r="BJ294" s="40" t="s">
        <v>136</v>
      </c>
      <c r="BK294" s="119">
        <f>ROUND($L$294*$K$294,3)</f>
        <v>0</v>
      </c>
      <c r="BL294" s="40" t="s">
        <v>187</v>
      </c>
      <c r="BM294" s="40" t="s">
        <v>642</v>
      </c>
    </row>
    <row r="295" spans="2:65" s="40" customFormat="1" ht="15.75" customHeight="1" x14ac:dyDescent="0.25">
      <c r="B295" s="130"/>
      <c r="C295" s="141" t="s">
        <v>643</v>
      </c>
      <c r="D295" s="141" t="s">
        <v>132</v>
      </c>
      <c r="E295" s="142" t="s">
        <v>644</v>
      </c>
      <c r="F295" s="199" t="s">
        <v>1000</v>
      </c>
      <c r="G295" s="200"/>
      <c r="H295" s="200"/>
      <c r="I295" s="201"/>
      <c r="J295" s="112" t="s">
        <v>1</v>
      </c>
      <c r="K295" s="113">
        <v>11.2</v>
      </c>
      <c r="L295" s="160"/>
      <c r="M295" s="160"/>
      <c r="N295" s="166">
        <f>ROUND($L$295*$K$295,2)</f>
        <v>0</v>
      </c>
      <c r="O295" s="166"/>
      <c r="P295" s="166"/>
      <c r="Q295" s="166"/>
      <c r="R295" s="43"/>
      <c r="T295" s="114"/>
      <c r="U295" s="115" t="s">
        <v>64</v>
      </c>
      <c r="V295" s="116">
        <v>0.09</v>
      </c>
      <c r="W295" s="116">
        <f>$V$295*$K$295</f>
        <v>1.008</v>
      </c>
      <c r="X295" s="116">
        <v>1E-3</v>
      </c>
      <c r="Y295" s="116">
        <f>$X$295*$K$295</f>
        <v>1.12E-2</v>
      </c>
      <c r="Z295" s="116">
        <v>0</v>
      </c>
      <c r="AA295" s="117">
        <f>$Z$295*$K$295</f>
        <v>0</v>
      </c>
      <c r="AR295" s="40" t="s">
        <v>187</v>
      </c>
      <c r="AT295" s="40" t="s">
        <v>132</v>
      </c>
      <c r="AU295" s="40" t="s">
        <v>136</v>
      </c>
      <c r="AY295" s="40" t="s">
        <v>131</v>
      </c>
      <c r="BE295" s="118">
        <f>IF($U$295="základná",$N$295,0)</f>
        <v>0</v>
      </c>
      <c r="BF295" s="118">
        <f>IF($U$295="znížená",$N$295,0)</f>
        <v>0</v>
      </c>
      <c r="BG295" s="118">
        <f>IF($U$295="zákl. prenesená",$N$295,0)</f>
        <v>0</v>
      </c>
      <c r="BH295" s="118">
        <f>IF($U$295="zníž. prenesená",$N$295,0)</f>
        <v>0</v>
      </c>
      <c r="BI295" s="118">
        <f>IF($U$295="nulová",$N$295,0)</f>
        <v>0</v>
      </c>
      <c r="BJ295" s="40" t="s">
        <v>136</v>
      </c>
      <c r="BK295" s="119">
        <f>ROUND($L$295*$K$295,3)</f>
        <v>0</v>
      </c>
      <c r="BL295" s="40" t="s">
        <v>187</v>
      </c>
      <c r="BM295" s="40" t="s">
        <v>645</v>
      </c>
    </row>
    <row r="296" spans="2:65" s="40" customFormat="1" ht="27" customHeight="1" x14ac:dyDescent="0.25">
      <c r="B296" s="130"/>
      <c r="C296" s="141" t="s">
        <v>646</v>
      </c>
      <c r="D296" s="141" t="s">
        <v>132</v>
      </c>
      <c r="E296" s="142" t="s">
        <v>647</v>
      </c>
      <c r="F296" s="199" t="s">
        <v>648</v>
      </c>
      <c r="G296" s="200"/>
      <c r="H296" s="200"/>
      <c r="I296" s="201"/>
      <c r="J296" s="112" t="s">
        <v>4</v>
      </c>
      <c r="K296" s="113">
        <v>3.5220000000000002</v>
      </c>
      <c r="L296" s="160"/>
      <c r="M296" s="160"/>
      <c r="N296" s="166">
        <f>ROUND($L$296*$K$296,2)</f>
        <v>0</v>
      </c>
      <c r="O296" s="166"/>
      <c r="P296" s="166"/>
      <c r="Q296" s="166"/>
      <c r="R296" s="43"/>
      <c r="T296" s="114"/>
      <c r="U296" s="115" t="s">
        <v>64</v>
      </c>
      <c r="V296" s="116">
        <v>0</v>
      </c>
      <c r="W296" s="116">
        <f>$V$296*$K$296</f>
        <v>0</v>
      </c>
      <c r="X296" s="116">
        <v>0</v>
      </c>
      <c r="Y296" s="116">
        <f>$X$296*$K$296</f>
        <v>0</v>
      </c>
      <c r="Z296" s="116">
        <v>0</v>
      </c>
      <c r="AA296" s="117">
        <f>$Z$296*$K$296</f>
        <v>0</v>
      </c>
      <c r="AR296" s="40" t="s">
        <v>187</v>
      </c>
      <c r="AT296" s="40" t="s">
        <v>132</v>
      </c>
      <c r="AU296" s="40" t="s">
        <v>136</v>
      </c>
      <c r="AY296" s="40" t="s">
        <v>131</v>
      </c>
      <c r="BE296" s="118">
        <f>IF($U$296="základná",$N$296,0)</f>
        <v>0</v>
      </c>
      <c r="BF296" s="118">
        <f>IF($U$296="znížená",$N$296,0)</f>
        <v>0</v>
      </c>
      <c r="BG296" s="118">
        <f>IF($U$296="zákl. prenesená",$N$296,0)</f>
        <v>0</v>
      </c>
      <c r="BH296" s="118">
        <f>IF($U$296="zníž. prenesená",$N$296,0)</f>
        <v>0</v>
      </c>
      <c r="BI296" s="118">
        <f>IF($U$296="nulová",$N$296,0)</f>
        <v>0</v>
      </c>
      <c r="BJ296" s="40" t="s">
        <v>136</v>
      </c>
      <c r="BK296" s="119">
        <f>ROUND($L$296*$K$296,3)</f>
        <v>0</v>
      </c>
      <c r="BL296" s="40" t="s">
        <v>187</v>
      </c>
      <c r="BM296" s="40" t="s">
        <v>649</v>
      </c>
    </row>
    <row r="297" spans="2:65" s="101" customFormat="1" ht="30.75" customHeight="1" x14ac:dyDescent="0.3">
      <c r="B297" s="140"/>
      <c r="C297" s="149"/>
      <c r="D297" s="150" t="s">
        <v>105</v>
      </c>
      <c r="E297" s="150"/>
      <c r="F297" s="150"/>
      <c r="G297" s="150"/>
      <c r="H297" s="150"/>
      <c r="I297" s="150"/>
      <c r="J297" s="109"/>
      <c r="K297" s="109"/>
      <c r="L297" s="109"/>
      <c r="M297" s="109"/>
      <c r="N297" s="168">
        <f>$BK$297</f>
        <v>0</v>
      </c>
      <c r="O297" s="168"/>
      <c r="P297" s="168"/>
      <c r="Q297" s="168"/>
      <c r="R297" s="103"/>
      <c r="T297" s="104"/>
      <c r="W297" s="105">
        <f>SUM($W$298:$W$308)</f>
        <v>24.642742599999998</v>
      </c>
      <c r="Y297" s="105">
        <f>SUM($Y$298:$Y$308)</f>
        <v>0.59255621999999986</v>
      </c>
      <c r="AA297" s="106">
        <f>SUM($AA$298:$AA$308)</f>
        <v>0</v>
      </c>
      <c r="AR297" s="107" t="s">
        <v>136</v>
      </c>
      <c r="AT297" s="107" t="s">
        <v>129</v>
      </c>
      <c r="AU297" s="107" t="s">
        <v>130</v>
      </c>
      <c r="AY297" s="107" t="s">
        <v>131</v>
      </c>
      <c r="BK297" s="108">
        <f>SUM($BK$298:$BK$308)</f>
        <v>0</v>
      </c>
    </row>
    <row r="298" spans="2:65" s="40" customFormat="1" ht="27" customHeight="1" x14ac:dyDescent="0.25">
      <c r="B298" s="130"/>
      <c r="C298" s="141" t="s">
        <v>650</v>
      </c>
      <c r="D298" s="141" t="s">
        <v>132</v>
      </c>
      <c r="E298" s="142" t="s">
        <v>651</v>
      </c>
      <c r="F298" s="199" t="s">
        <v>652</v>
      </c>
      <c r="G298" s="200"/>
      <c r="H298" s="200"/>
      <c r="I298" s="201"/>
      <c r="J298" s="112" t="s">
        <v>2</v>
      </c>
      <c r="K298" s="113">
        <v>52.68</v>
      </c>
      <c r="L298" s="160"/>
      <c r="M298" s="160"/>
      <c r="N298" s="166">
        <f>ROUND($L$298*$K$298,2)</f>
        <v>0</v>
      </c>
      <c r="O298" s="166"/>
      <c r="P298" s="166"/>
      <c r="Q298" s="166"/>
      <c r="R298" s="43"/>
      <c r="T298" s="114"/>
      <c r="U298" s="115" t="s">
        <v>64</v>
      </c>
      <c r="V298" s="116">
        <v>5.2109999999999997E-2</v>
      </c>
      <c r="W298" s="116">
        <f>$V$298*$K$298</f>
        <v>2.7451547999999999</v>
      </c>
      <c r="X298" s="116">
        <v>1.0000000000000001E-5</v>
      </c>
      <c r="Y298" s="116">
        <f>$X$298*$K$298</f>
        <v>5.2680000000000001E-4</v>
      </c>
      <c r="Z298" s="116">
        <v>0</v>
      </c>
      <c r="AA298" s="117">
        <f>$Z$298*$K$298</f>
        <v>0</v>
      </c>
      <c r="AR298" s="40" t="s">
        <v>187</v>
      </c>
      <c r="AT298" s="40" t="s">
        <v>132</v>
      </c>
      <c r="AU298" s="40" t="s">
        <v>136</v>
      </c>
      <c r="AY298" s="40" t="s">
        <v>131</v>
      </c>
      <c r="BE298" s="118">
        <f>IF($U$298="základná",$N$298,0)</f>
        <v>0</v>
      </c>
      <c r="BF298" s="118">
        <f>IF($U$298="znížená",$N$298,0)</f>
        <v>0</v>
      </c>
      <c r="BG298" s="118">
        <f>IF($U$298="zákl. prenesená",$N$298,0)</f>
        <v>0</v>
      </c>
      <c r="BH298" s="118">
        <f>IF($U$298="zníž. prenesená",$N$298,0)</f>
        <v>0</v>
      </c>
      <c r="BI298" s="118">
        <f>IF($U$298="nulová",$N$298,0)</f>
        <v>0</v>
      </c>
      <c r="BJ298" s="40" t="s">
        <v>136</v>
      </c>
      <c r="BK298" s="119">
        <f>ROUND($L$298*$K$298,3)</f>
        <v>0</v>
      </c>
      <c r="BL298" s="40" t="s">
        <v>187</v>
      </c>
      <c r="BM298" s="40" t="s">
        <v>653</v>
      </c>
    </row>
    <row r="299" spans="2:65" s="40" customFormat="1" ht="27" customHeight="1" x14ac:dyDescent="0.25">
      <c r="B299" s="130"/>
      <c r="C299" s="145" t="s">
        <v>654</v>
      </c>
      <c r="D299" s="145" t="s">
        <v>183</v>
      </c>
      <c r="E299" s="146" t="s">
        <v>655</v>
      </c>
      <c r="F299" s="196" t="s">
        <v>1001</v>
      </c>
      <c r="G299" s="197"/>
      <c r="H299" s="197"/>
      <c r="I299" s="198"/>
      <c r="J299" s="122" t="s">
        <v>2</v>
      </c>
      <c r="K299" s="123">
        <v>53.673999999999999</v>
      </c>
      <c r="L299" s="162"/>
      <c r="M299" s="162"/>
      <c r="N299" s="164">
        <f>ROUND($L$299*$K$299,2)</f>
        <v>0</v>
      </c>
      <c r="O299" s="164"/>
      <c r="P299" s="164"/>
      <c r="Q299" s="164"/>
      <c r="R299" s="43"/>
      <c r="T299" s="114"/>
      <c r="U299" s="115" t="s">
        <v>64</v>
      </c>
      <c r="V299" s="116">
        <v>0</v>
      </c>
      <c r="W299" s="116">
        <f>$V$299*$K$299</f>
        <v>0</v>
      </c>
      <c r="X299" s="116">
        <v>8.0000000000000004E-4</v>
      </c>
      <c r="Y299" s="116">
        <f>$X$299*$K$299</f>
        <v>4.2939200000000004E-2</v>
      </c>
      <c r="Z299" s="116">
        <v>0</v>
      </c>
      <c r="AA299" s="117">
        <f>$Z$299*$K$299</f>
        <v>0</v>
      </c>
      <c r="AR299" s="40" t="s">
        <v>250</v>
      </c>
      <c r="AT299" s="40" t="s">
        <v>183</v>
      </c>
      <c r="AU299" s="40" t="s">
        <v>136</v>
      </c>
      <c r="AY299" s="40" t="s">
        <v>131</v>
      </c>
      <c r="BE299" s="118">
        <f>IF($U$299="základná",$N$299,0)</f>
        <v>0</v>
      </c>
      <c r="BF299" s="118">
        <f>IF($U$299="znížená",$N$299,0)</f>
        <v>0</v>
      </c>
      <c r="BG299" s="118">
        <f>IF($U$299="zákl. prenesená",$N$299,0)</f>
        <v>0</v>
      </c>
      <c r="BH299" s="118">
        <f>IF($U$299="zníž. prenesená",$N$299,0)</f>
        <v>0</v>
      </c>
      <c r="BI299" s="118">
        <f>IF($U$299="nulová",$N$299,0)</f>
        <v>0</v>
      </c>
      <c r="BJ299" s="40" t="s">
        <v>136</v>
      </c>
      <c r="BK299" s="119">
        <f>ROUND($L$299*$K$299,3)</f>
        <v>0</v>
      </c>
      <c r="BL299" s="40" t="s">
        <v>187</v>
      </c>
      <c r="BM299" s="40" t="s">
        <v>656</v>
      </c>
    </row>
    <row r="300" spans="2:65" s="40" customFormat="1" ht="27" customHeight="1" x14ac:dyDescent="0.25">
      <c r="B300" s="130"/>
      <c r="C300" s="145" t="s">
        <v>657</v>
      </c>
      <c r="D300" s="145" t="s">
        <v>183</v>
      </c>
      <c r="E300" s="146" t="s">
        <v>658</v>
      </c>
      <c r="F300" s="196" t="s">
        <v>1002</v>
      </c>
      <c r="G300" s="197"/>
      <c r="H300" s="197"/>
      <c r="I300" s="198"/>
      <c r="J300" s="122" t="s">
        <v>5</v>
      </c>
      <c r="K300" s="123">
        <v>10.1</v>
      </c>
      <c r="L300" s="162"/>
      <c r="M300" s="162"/>
      <c r="N300" s="164">
        <f>ROUND($L$300*$K$300,2)</f>
        <v>0</v>
      </c>
      <c r="O300" s="164"/>
      <c r="P300" s="164"/>
      <c r="Q300" s="164"/>
      <c r="R300" s="43"/>
      <c r="T300" s="114"/>
      <c r="U300" s="115" t="s">
        <v>64</v>
      </c>
      <c r="V300" s="116">
        <v>0</v>
      </c>
      <c r="W300" s="116">
        <f>$V$300*$K$300</f>
        <v>0</v>
      </c>
      <c r="X300" s="116">
        <v>1E-4</v>
      </c>
      <c r="Y300" s="116">
        <f>$X$300*$K$300</f>
        <v>1.01E-3</v>
      </c>
      <c r="Z300" s="116">
        <v>0</v>
      </c>
      <c r="AA300" s="117">
        <f>$Z$300*$K$300</f>
        <v>0</v>
      </c>
      <c r="AR300" s="40" t="s">
        <v>250</v>
      </c>
      <c r="AT300" s="40" t="s">
        <v>183</v>
      </c>
      <c r="AU300" s="40" t="s">
        <v>136</v>
      </c>
      <c r="AY300" s="40" t="s">
        <v>131</v>
      </c>
      <c r="BE300" s="118">
        <f>IF($U$300="základná",$N$300,0)</f>
        <v>0</v>
      </c>
      <c r="BF300" s="118">
        <f>IF($U$300="znížená",$N$300,0)</f>
        <v>0</v>
      </c>
      <c r="BG300" s="118">
        <f>IF($U$300="zákl. prenesená",$N$300,0)</f>
        <v>0</v>
      </c>
      <c r="BH300" s="118">
        <f>IF($U$300="zníž. prenesená",$N$300,0)</f>
        <v>0</v>
      </c>
      <c r="BI300" s="118">
        <f>IF($U$300="nulová",$N$300,0)</f>
        <v>0</v>
      </c>
      <c r="BJ300" s="40" t="s">
        <v>136</v>
      </c>
      <c r="BK300" s="119">
        <f>ROUND($L$300*$K$300,3)</f>
        <v>0</v>
      </c>
      <c r="BL300" s="40" t="s">
        <v>187</v>
      </c>
      <c r="BM300" s="40" t="s">
        <v>659</v>
      </c>
    </row>
    <row r="301" spans="2:65" s="40" customFormat="1" ht="27" customHeight="1" x14ac:dyDescent="0.25">
      <c r="B301" s="130"/>
      <c r="C301" s="145" t="s">
        <v>660</v>
      </c>
      <c r="D301" s="145" t="s">
        <v>183</v>
      </c>
      <c r="E301" s="146" t="s">
        <v>661</v>
      </c>
      <c r="F301" s="196" t="s">
        <v>1003</v>
      </c>
      <c r="G301" s="197"/>
      <c r="H301" s="197"/>
      <c r="I301" s="198"/>
      <c r="J301" s="122" t="s">
        <v>5</v>
      </c>
      <c r="K301" s="123">
        <v>7.2</v>
      </c>
      <c r="L301" s="162"/>
      <c r="M301" s="162"/>
      <c r="N301" s="164">
        <f>ROUND($L$301*$K$301,2)</f>
        <v>0</v>
      </c>
      <c r="O301" s="164"/>
      <c r="P301" s="164"/>
      <c r="Q301" s="164"/>
      <c r="R301" s="43"/>
      <c r="T301" s="114"/>
      <c r="U301" s="115" t="s">
        <v>64</v>
      </c>
      <c r="V301" s="116">
        <v>0</v>
      </c>
      <c r="W301" s="116">
        <f>$V$301*$K$301</f>
        <v>0</v>
      </c>
      <c r="X301" s="116">
        <v>1E-4</v>
      </c>
      <c r="Y301" s="116">
        <f>$X$301*$K$301</f>
        <v>7.2000000000000005E-4</v>
      </c>
      <c r="Z301" s="116">
        <v>0</v>
      </c>
      <c r="AA301" s="117">
        <f>$Z$301*$K$301</f>
        <v>0</v>
      </c>
      <c r="AR301" s="40" t="s">
        <v>250</v>
      </c>
      <c r="AT301" s="40" t="s">
        <v>183</v>
      </c>
      <c r="AU301" s="40" t="s">
        <v>136</v>
      </c>
      <c r="AY301" s="40" t="s">
        <v>131</v>
      </c>
      <c r="BE301" s="118">
        <f>IF($U$301="základná",$N$301,0)</f>
        <v>0</v>
      </c>
      <c r="BF301" s="118">
        <f>IF($U$301="znížená",$N$301,0)</f>
        <v>0</v>
      </c>
      <c r="BG301" s="118">
        <f>IF($U$301="zákl. prenesená",$N$301,0)</f>
        <v>0</v>
      </c>
      <c r="BH301" s="118">
        <f>IF($U$301="zníž. prenesená",$N$301,0)</f>
        <v>0</v>
      </c>
      <c r="BI301" s="118">
        <f>IF($U$301="nulová",$N$301,0)</f>
        <v>0</v>
      </c>
      <c r="BJ301" s="40" t="s">
        <v>136</v>
      </c>
      <c r="BK301" s="119">
        <f>ROUND($L$301*$K$301,3)</f>
        <v>0</v>
      </c>
      <c r="BL301" s="40" t="s">
        <v>187</v>
      </c>
      <c r="BM301" s="40" t="s">
        <v>662</v>
      </c>
    </row>
    <row r="302" spans="2:65" s="40" customFormat="1" ht="27" customHeight="1" x14ac:dyDescent="0.25">
      <c r="B302" s="130"/>
      <c r="C302" s="141" t="s">
        <v>663</v>
      </c>
      <c r="D302" s="141" t="s">
        <v>132</v>
      </c>
      <c r="E302" s="142" t="s">
        <v>664</v>
      </c>
      <c r="F302" s="199" t="s">
        <v>665</v>
      </c>
      <c r="G302" s="200"/>
      <c r="H302" s="200"/>
      <c r="I302" s="201"/>
      <c r="J302" s="112" t="s">
        <v>1</v>
      </c>
      <c r="K302" s="113">
        <v>63.58</v>
      </c>
      <c r="L302" s="160"/>
      <c r="M302" s="160"/>
      <c r="N302" s="166">
        <f>ROUND($L$302*$K$302,2)</f>
        <v>0</v>
      </c>
      <c r="O302" s="166"/>
      <c r="P302" s="166"/>
      <c r="Q302" s="166"/>
      <c r="R302" s="43"/>
      <c r="T302" s="114"/>
      <c r="U302" s="115" t="s">
        <v>64</v>
      </c>
      <c r="V302" s="116">
        <v>0.25639000000000001</v>
      </c>
      <c r="W302" s="116">
        <f>$V$302*$K$302</f>
        <v>16.3012762</v>
      </c>
      <c r="X302" s="116">
        <v>2.0000000000000002E-5</v>
      </c>
      <c r="Y302" s="116">
        <f>$X$302*$K$302</f>
        <v>1.2716000000000001E-3</v>
      </c>
      <c r="Z302" s="116">
        <v>0</v>
      </c>
      <c r="AA302" s="117">
        <f>$Z$302*$K$302</f>
        <v>0</v>
      </c>
      <c r="AR302" s="40" t="s">
        <v>187</v>
      </c>
      <c r="AT302" s="40" t="s">
        <v>132</v>
      </c>
      <c r="AU302" s="40" t="s">
        <v>136</v>
      </c>
      <c r="AY302" s="40" t="s">
        <v>131</v>
      </c>
      <c r="BE302" s="118">
        <f>IF($U$302="základná",$N$302,0)</f>
        <v>0</v>
      </c>
      <c r="BF302" s="118">
        <f>IF($U$302="znížená",$N$302,0)</f>
        <v>0</v>
      </c>
      <c r="BG302" s="118">
        <f>IF($U$302="zákl. prenesená",$N$302,0)</f>
        <v>0</v>
      </c>
      <c r="BH302" s="118">
        <f>IF($U$302="zníž. prenesená",$N$302,0)</f>
        <v>0</v>
      </c>
      <c r="BI302" s="118">
        <f>IF($U$302="nulová",$N$302,0)</f>
        <v>0</v>
      </c>
      <c r="BJ302" s="40" t="s">
        <v>136</v>
      </c>
      <c r="BK302" s="119">
        <f>ROUND($L$302*$K$302,3)</f>
        <v>0</v>
      </c>
      <c r="BL302" s="40" t="s">
        <v>187</v>
      </c>
      <c r="BM302" s="40" t="s">
        <v>666</v>
      </c>
    </row>
    <row r="303" spans="2:65" s="40" customFormat="1" ht="27" customHeight="1" x14ac:dyDescent="0.25">
      <c r="B303" s="130"/>
      <c r="C303" s="145" t="s">
        <v>667</v>
      </c>
      <c r="D303" s="145" t="s">
        <v>183</v>
      </c>
      <c r="E303" s="146" t="s">
        <v>668</v>
      </c>
      <c r="F303" s="196" t="s">
        <v>1004</v>
      </c>
      <c r="G303" s="197"/>
      <c r="H303" s="197"/>
      <c r="I303" s="198"/>
      <c r="J303" s="122" t="s">
        <v>1</v>
      </c>
      <c r="K303" s="123">
        <v>66.759</v>
      </c>
      <c r="L303" s="162"/>
      <c r="M303" s="162"/>
      <c r="N303" s="164">
        <f>ROUND($L$303*$K$303,2)</f>
        <v>0</v>
      </c>
      <c r="O303" s="164"/>
      <c r="P303" s="164"/>
      <c r="Q303" s="164"/>
      <c r="R303" s="43"/>
      <c r="T303" s="114"/>
      <c r="U303" s="115" t="s">
        <v>64</v>
      </c>
      <c r="V303" s="116">
        <v>0</v>
      </c>
      <c r="W303" s="116">
        <f>$V$303*$K$303</f>
        <v>0</v>
      </c>
      <c r="X303" s="116">
        <v>8.0999999999999996E-3</v>
      </c>
      <c r="Y303" s="116">
        <f>$X$303*$K$303</f>
        <v>0.54074789999999995</v>
      </c>
      <c r="Z303" s="116">
        <v>0</v>
      </c>
      <c r="AA303" s="117">
        <f>$Z$303*$K$303</f>
        <v>0</v>
      </c>
      <c r="AR303" s="40" t="s">
        <v>250</v>
      </c>
      <c r="AT303" s="40" t="s">
        <v>183</v>
      </c>
      <c r="AU303" s="40" t="s">
        <v>136</v>
      </c>
      <c r="AY303" s="40" t="s">
        <v>131</v>
      </c>
      <c r="BE303" s="118">
        <f>IF($U$303="základná",$N$303,0)</f>
        <v>0</v>
      </c>
      <c r="BF303" s="118">
        <f>IF($U$303="znížená",$N$303,0)</f>
        <v>0</v>
      </c>
      <c r="BG303" s="118">
        <f>IF($U$303="zákl. prenesená",$N$303,0)</f>
        <v>0</v>
      </c>
      <c r="BH303" s="118">
        <f>IF($U$303="zníž. prenesená",$N$303,0)</f>
        <v>0</v>
      </c>
      <c r="BI303" s="118">
        <f>IF($U$303="nulová",$N$303,0)</f>
        <v>0</v>
      </c>
      <c r="BJ303" s="40" t="s">
        <v>136</v>
      </c>
      <c r="BK303" s="119">
        <f>ROUND($L$303*$K$303,3)</f>
        <v>0</v>
      </c>
      <c r="BL303" s="40" t="s">
        <v>187</v>
      </c>
      <c r="BM303" s="40" t="s">
        <v>669</v>
      </c>
    </row>
    <row r="304" spans="2:65" s="40" customFormat="1" ht="27" customHeight="1" x14ac:dyDescent="0.25">
      <c r="B304" s="130"/>
      <c r="C304" s="141" t="s">
        <v>670</v>
      </c>
      <c r="D304" s="141" t="s">
        <v>132</v>
      </c>
      <c r="E304" s="142" t="s">
        <v>671</v>
      </c>
      <c r="F304" s="199" t="s">
        <v>672</v>
      </c>
      <c r="G304" s="200"/>
      <c r="H304" s="200"/>
      <c r="I304" s="201"/>
      <c r="J304" s="112" t="s">
        <v>1</v>
      </c>
      <c r="K304" s="113">
        <v>63.58</v>
      </c>
      <c r="L304" s="160"/>
      <c r="M304" s="160"/>
      <c r="N304" s="166">
        <f>ROUND($L$304*$K$304,2)</f>
        <v>0</v>
      </c>
      <c r="O304" s="166"/>
      <c r="P304" s="166"/>
      <c r="Q304" s="166"/>
      <c r="R304" s="43"/>
      <c r="T304" s="114"/>
      <c r="U304" s="115" t="s">
        <v>64</v>
      </c>
      <c r="V304" s="116">
        <v>4.4019999999999997E-2</v>
      </c>
      <c r="W304" s="116">
        <f>$V$304*$K$304</f>
        <v>2.7987915999999995</v>
      </c>
      <c r="X304" s="116">
        <v>0</v>
      </c>
      <c r="Y304" s="116">
        <f>$X$304*$K$304</f>
        <v>0</v>
      </c>
      <c r="Z304" s="116">
        <v>0</v>
      </c>
      <c r="AA304" s="117">
        <f>$Z$304*$K$304</f>
        <v>0</v>
      </c>
      <c r="AR304" s="40" t="s">
        <v>187</v>
      </c>
      <c r="AT304" s="40" t="s">
        <v>132</v>
      </c>
      <c r="AU304" s="40" t="s">
        <v>136</v>
      </c>
      <c r="AY304" s="40" t="s">
        <v>131</v>
      </c>
      <c r="BE304" s="118">
        <f>IF($U$304="základná",$N$304,0)</f>
        <v>0</v>
      </c>
      <c r="BF304" s="118">
        <f>IF($U$304="znížená",$N$304,0)</f>
        <v>0</v>
      </c>
      <c r="BG304" s="118">
        <f>IF($U$304="zákl. prenesená",$N$304,0)</f>
        <v>0</v>
      </c>
      <c r="BH304" s="118">
        <f>IF($U$304="zníž. prenesená",$N$304,0)</f>
        <v>0</v>
      </c>
      <c r="BI304" s="118">
        <f>IF($U$304="nulová",$N$304,0)</f>
        <v>0</v>
      </c>
      <c r="BJ304" s="40" t="s">
        <v>136</v>
      </c>
      <c r="BK304" s="119">
        <f>ROUND($L$304*$K$304,3)</f>
        <v>0</v>
      </c>
      <c r="BL304" s="40" t="s">
        <v>187</v>
      </c>
      <c r="BM304" s="40" t="s">
        <v>673</v>
      </c>
    </row>
    <row r="305" spans="2:65" s="40" customFormat="1" ht="27" customHeight="1" x14ac:dyDescent="0.25">
      <c r="B305" s="130"/>
      <c r="C305" s="145" t="s">
        <v>674</v>
      </c>
      <c r="D305" s="145" t="s">
        <v>183</v>
      </c>
      <c r="E305" s="146" t="s">
        <v>675</v>
      </c>
      <c r="F305" s="196" t="s">
        <v>1005</v>
      </c>
      <c r="G305" s="197"/>
      <c r="H305" s="197"/>
      <c r="I305" s="198"/>
      <c r="J305" s="122" t="s">
        <v>1</v>
      </c>
      <c r="K305" s="123">
        <v>66.759</v>
      </c>
      <c r="L305" s="162"/>
      <c r="M305" s="162"/>
      <c r="N305" s="164">
        <f>ROUND($L$305*$K$305,2)</f>
        <v>0</v>
      </c>
      <c r="O305" s="164"/>
      <c r="P305" s="164"/>
      <c r="Q305" s="164"/>
      <c r="R305" s="43"/>
      <c r="T305" s="114"/>
      <c r="U305" s="115" t="s">
        <v>64</v>
      </c>
      <c r="V305" s="116">
        <v>0</v>
      </c>
      <c r="W305" s="116">
        <f>$V$305*$K$305</f>
        <v>0</v>
      </c>
      <c r="X305" s="116">
        <v>6.0000000000000002E-5</v>
      </c>
      <c r="Y305" s="116">
        <f>$X$305*$K$305</f>
        <v>4.0055400000000001E-3</v>
      </c>
      <c r="Z305" s="116">
        <v>0</v>
      </c>
      <c r="AA305" s="117">
        <f>$Z$305*$K$305</f>
        <v>0</v>
      </c>
      <c r="AR305" s="40" t="s">
        <v>250</v>
      </c>
      <c r="AT305" s="40" t="s">
        <v>183</v>
      </c>
      <c r="AU305" s="40" t="s">
        <v>136</v>
      </c>
      <c r="AY305" s="40" t="s">
        <v>131</v>
      </c>
      <c r="BE305" s="118">
        <f>IF($U$305="základná",$N$305,0)</f>
        <v>0</v>
      </c>
      <c r="BF305" s="118">
        <f>IF($U$305="znížená",$N$305,0)</f>
        <v>0</v>
      </c>
      <c r="BG305" s="118">
        <f>IF($U$305="zákl. prenesená",$N$305,0)</f>
        <v>0</v>
      </c>
      <c r="BH305" s="118">
        <f>IF($U$305="zníž. prenesená",$N$305,0)</f>
        <v>0</v>
      </c>
      <c r="BI305" s="118">
        <f>IF($U$305="nulová",$N$305,0)</f>
        <v>0</v>
      </c>
      <c r="BJ305" s="40" t="s">
        <v>136</v>
      </c>
      <c r="BK305" s="119">
        <f>ROUND($L$305*$K$305,3)</f>
        <v>0</v>
      </c>
      <c r="BL305" s="40" t="s">
        <v>187</v>
      </c>
      <c r="BM305" s="40" t="s">
        <v>676</v>
      </c>
    </row>
    <row r="306" spans="2:65" s="40" customFormat="1" ht="27" customHeight="1" x14ac:dyDescent="0.25">
      <c r="B306" s="130"/>
      <c r="C306" s="141" t="s">
        <v>677</v>
      </c>
      <c r="D306" s="141" t="s">
        <v>132</v>
      </c>
      <c r="E306" s="142" t="s">
        <v>678</v>
      </c>
      <c r="F306" s="199" t="s">
        <v>679</v>
      </c>
      <c r="G306" s="200"/>
      <c r="H306" s="200"/>
      <c r="I306" s="201"/>
      <c r="J306" s="112" t="s">
        <v>1</v>
      </c>
      <c r="K306" s="113">
        <v>63.58</v>
      </c>
      <c r="L306" s="160"/>
      <c r="M306" s="160"/>
      <c r="N306" s="166">
        <f>ROUND($L$306*$K$306,2)</f>
        <v>0</v>
      </c>
      <c r="O306" s="166"/>
      <c r="P306" s="166"/>
      <c r="Q306" s="166"/>
      <c r="R306" s="43"/>
      <c r="T306" s="114"/>
      <c r="U306" s="115" t="s">
        <v>64</v>
      </c>
      <c r="V306" s="116">
        <v>4.3999999999999997E-2</v>
      </c>
      <c r="W306" s="116">
        <f>$V$306*$K$306</f>
        <v>2.7975199999999996</v>
      </c>
      <c r="X306" s="116">
        <v>0</v>
      </c>
      <c r="Y306" s="116">
        <f>$X$306*$K$306</f>
        <v>0</v>
      </c>
      <c r="Z306" s="116">
        <v>0</v>
      </c>
      <c r="AA306" s="117">
        <f>$Z$306*$K$306</f>
        <v>0</v>
      </c>
      <c r="AR306" s="40" t="s">
        <v>187</v>
      </c>
      <c r="AT306" s="40" t="s">
        <v>132</v>
      </c>
      <c r="AU306" s="40" t="s">
        <v>136</v>
      </c>
      <c r="AY306" s="40" t="s">
        <v>131</v>
      </c>
      <c r="BE306" s="118">
        <f>IF($U$306="základná",$N$306,0)</f>
        <v>0</v>
      </c>
      <c r="BF306" s="118">
        <f>IF($U$306="znížená",$N$306,0)</f>
        <v>0</v>
      </c>
      <c r="BG306" s="118">
        <f>IF($U$306="zákl. prenesená",$N$306,0)</f>
        <v>0</v>
      </c>
      <c r="BH306" s="118">
        <f>IF($U$306="zníž. prenesená",$N$306,0)</f>
        <v>0</v>
      </c>
      <c r="BI306" s="118">
        <f>IF($U$306="nulová",$N$306,0)</f>
        <v>0</v>
      </c>
      <c r="BJ306" s="40" t="s">
        <v>136</v>
      </c>
      <c r="BK306" s="119">
        <f>ROUND($L$306*$K$306,3)</f>
        <v>0</v>
      </c>
      <c r="BL306" s="40" t="s">
        <v>187</v>
      </c>
      <c r="BM306" s="40" t="s">
        <v>680</v>
      </c>
    </row>
    <row r="307" spans="2:65" s="40" customFormat="1" ht="15.75" customHeight="1" x14ac:dyDescent="0.25">
      <c r="B307" s="130"/>
      <c r="C307" s="145" t="s">
        <v>681</v>
      </c>
      <c r="D307" s="145" t="s">
        <v>183</v>
      </c>
      <c r="E307" s="146" t="s">
        <v>682</v>
      </c>
      <c r="F307" s="196" t="s">
        <v>683</v>
      </c>
      <c r="G307" s="197"/>
      <c r="H307" s="197"/>
      <c r="I307" s="198"/>
      <c r="J307" s="122" t="s">
        <v>1</v>
      </c>
      <c r="K307" s="123">
        <v>66.759</v>
      </c>
      <c r="L307" s="162"/>
      <c r="M307" s="162"/>
      <c r="N307" s="164">
        <f>ROUND($L$307*$K$307,2)</f>
        <v>0</v>
      </c>
      <c r="O307" s="164"/>
      <c r="P307" s="164"/>
      <c r="Q307" s="164"/>
      <c r="R307" s="43"/>
      <c r="T307" s="114"/>
      <c r="U307" s="115" t="s">
        <v>64</v>
      </c>
      <c r="V307" s="116">
        <v>0</v>
      </c>
      <c r="W307" s="116">
        <f>$V$307*$K$307</f>
        <v>0</v>
      </c>
      <c r="X307" s="116">
        <v>2.0000000000000002E-5</v>
      </c>
      <c r="Y307" s="116">
        <f>$X$307*$K$307</f>
        <v>1.33518E-3</v>
      </c>
      <c r="Z307" s="116">
        <v>0</v>
      </c>
      <c r="AA307" s="117">
        <f>$Z$307*$K$307</f>
        <v>0</v>
      </c>
      <c r="AR307" s="40" t="s">
        <v>250</v>
      </c>
      <c r="AT307" s="40" t="s">
        <v>183</v>
      </c>
      <c r="AU307" s="40" t="s">
        <v>136</v>
      </c>
      <c r="AY307" s="40" t="s">
        <v>131</v>
      </c>
      <c r="BE307" s="118">
        <f>IF($U$307="základná",$N$307,0)</f>
        <v>0</v>
      </c>
      <c r="BF307" s="118">
        <f>IF($U$307="znížená",$N$307,0)</f>
        <v>0</v>
      </c>
      <c r="BG307" s="118">
        <f>IF($U$307="zákl. prenesená",$N$307,0)</f>
        <v>0</v>
      </c>
      <c r="BH307" s="118">
        <f>IF($U$307="zníž. prenesená",$N$307,0)</f>
        <v>0</v>
      </c>
      <c r="BI307" s="118">
        <f>IF($U$307="nulová",$N$307,0)</f>
        <v>0</v>
      </c>
      <c r="BJ307" s="40" t="s">
        <v>136</v>
      </c>
      <c r="BK307" s="119">
        <f>ROUND($L$307*$K$307,3)</f>
        <v>0</v>
      </c>
      <c r="BL307" s="40" t="s">
        <v>187</v>
      </c>
      <c r="BM307" s="40" t="s">
        <v>684</v>
      </c>
    </row>
    <row r="308" spans="2:65" s="40" customFormat="1" ht="27" customHeight="1" x14ac:dyDescent="0.25">
      <c r="B308" s="130"/>
      <c r="C308" s="141" t="s">
        <v>685</v>
      </c>
      <c r="D308" s="141" t="s">
        <v>132</v>
      </c>
      <c r="E308" s="142" t="s">
        <v>686</v>
      </c>
      <c r="F308" s="199" t="s">
        <v>687</v>
      </c>
      <c r="G308" s="200"/>
      <c r="H308" s="200"/>
      <c r="I308" s="201"/>
      <c r="J308" s="112" t="s">
        <v>4</v>
      </c>
      <c r="K308" s="113">
        <v>13.784000000000001</v>
      </c>
      <c r="L308" s="160"/>
      <c r="M308" s="160"/>
      <c r="N308" s="166">
        <f>ROUND($L$308*$K$308,2)</f>
        <v>0</v>
      </c>
      <c r="O308" s="166"/>
      <c r="P308" s="166"/>
      <c r="Q308" s="166"/>
      <c r="R308" s="43"/>
      <c r="T308" s="114"/>
      <c r="U308" s="115" t="s">
        <v>64</v>
      </c>
      <c r="V308" s="116">
        <v>0</v>
      </c>
      <c r="W308" s="116">
        <f>$V$308*$K$308</f>
        <v>0</v>
      </c>
      <c r="X308" s="116">
        <v>0</v>
      </c>
      <c r="Y308" s="116">
        <f>$X$308*$K$308</f>
        <v>0</v>
      </c>
      <c r="Z308" s="116">
        <v>0</v>
      </c>
      <c r="AA308" s="117">
        <f>$Z$308*$K$308</f>
        <v>0</v>
      </c>
      <c r="AR308" s="40" t="s">
        <v>187</v>
      </c>
      <c r="AT308" s="40" t="s">
        <v>132</v>
      </c>
      <c r="AU308" s="40" t="s">
        <v>136</v>
      </c>
      <c r="AY308" s="40" t="s">
        <v>131</v>
      </c>
      <c r="BE308" s="118">
        <f>IF($U$308="základná",$N$308,0)</f>
        <v>0</v>
      </c>
      <c r="BF308" s="118">
        <f>IF($U$308="znížená",$N$308,0)</f>
        <v>0</v>
      </c>
      <c r="BG308" s="118">
        <f>IF($U$308="zákl. prenesená",$N$308,0)</f>
        <v>0</v>
      </c>
      <c r="BH308" s="118">
        <f>IF($U$308="zníž. prenesená",$N$308,0)</f>
        <v>0</v>
      </c>
      <c r="BI308" s="118">
        <f>IF($U$308="nulová",$N$308,0)</f>
        <v>0</v>
      </c>
      <c r="BJ308" s="40" t="s">
        <v>136</v>
      </c>
      <c r="BK308" s="119">
        <f>ROUND($L$308*$K$308,3)</f>
        <v>0</v>
      </c>
      <c r="BL308" s="40" t="s">
        <v>187</v>
      </c>
      <c r="BM308" s="40" t="s">
        <v>688</v>
      </c>
    </row>
    <row r="309" spans="2:65" s="101" customFormat="1" ht="30.75" customHeight="1" x14ac:dyDescent="0.3">
      <c r="B309" s="140"/>
      <c r="C309" s="149"/>
      <c r="D309" s="150" t="s">
        <v>106</v>
      </c>
      <c r="E309" s="150"/>
      <c r="F309" s="150"/>
      <c r="G309" s="150"/>
      <c r="H309" s="150"/>
      <c r="I309" s="150"/>
      <c r="J309" s="109"/>
      <c r="K309" s="109"/>
      <c r="L309" s="109"/>
      <c r="M309" s="109"/>
      <c r="N309" s="168">
        <f>$BK$309</f>
        <v>0</v>
      </c>
      <c r="O309" s="168"/>
      <c r="P309" s="168"/>
      <c r="Q309" s="168"/>
      <c r="R309" s="103"/>
      <c r="T309" s="104"/>
      <c r="W309" s="105">
        <f>SUM($W$310:$W$313)</f>
        <v>32.482448499999997</v>
      </c>
      <c r="Y309" s="105">
        <f>SUM($Y$310:$Y$313)</f>
        <v>0.71322675000000002</v>
      </c>
      <c r="AA309" s="106">
        <f>SUM($AA$310:$AA$313)</f>
        <v>0</v>
      </c>
      <c r="AR309" s="107" t="s">
        <v>136</v>
      </c>
      <c r="AT309" s="107" t="s">
        <v>129</v>
      </c>
      <c r="AU309" s="107" t="s">
        <v>130</v>
      </c>
      <c r="AY309" s="107" t="s">
        <v>131</v>
      </c>
      <c r="BK309" s="108">
        <f>SUM($BK$310:$BK$313)</f>
        <v>0</v>
      </c>
    </row>
    <row r="310" spans="2:65" s="40" customFormat="1" ht="27" customHeight="1" x14ac:dyDescent="0.25">
      <c r="B310" s="130"/>
      <c r="C310" s="141" t="s">
        <v>689</v>
      </c>
      <c r="D310" s="141" t="s">
        <v>132</v>
      </c>
      <c r="E310" s="142" t="s">
        <v>690</v>
      </c>
      <c r="F310" s="199" t="s">
        <v>691</v>
      </c>
      <c r="G310" s="200"/>
      <c r="H310" s="200"/>
      <c r="I310" s="201"/>
      <c r="J310" s="112" t="s">
        <v>1</v>
      </c>
      <c r="K310" s="113">
        <v>28.65</v>
      </c>
      <c r="L310" s="160"/>
      <c r="M310" s="160"/>
      <c r="N310" s="166">
        <f>ROUND($L$310*$K$310,2)</f>
        <v>0</v>
      </c>
      <c r="O310" s="166"/>
      <c r="P310" s="166"/>
      <c r="Q310" s="166"/>
      <c r="R310" s="43"/>
      <c r="T310" s="114"/>
      <c r="U310" s="115" t="s">
        <v>64</v>
      </c>
      <c r="V310" s="116">
        <v>1.03389</v>
      </c>
      <c r="W310" s="116">
        <f>$V$310*$K$310</f>
        <v>29.620948499999997</v>
      </c>
      <c r="X310" s="116">
        <v>2.8500000000000001E-3</v>
      </c>
      <c r="Y310" s="116">
        <f>$X$310*$K$310</f>
        <v>8.1652500000000003E-2</v>
      </c>
      <c r="Z310" s="116">
        <v>0</v>
      </c>
      <c r="AA310" s="117">
        <f>$Z$310*$K$310</f>
        <v>0</v>
      </c>
      <c r="AR310" s="40" t="s">
        <v>187</v>
      </c>
      <c r="AT310" s="40" t="s">
        <v>132</v>
      </c>
      <c r="AU310" s="40" t="s">
        <v>136</v>
      </c>
      <c r="AY310" s="40" t="s">
        <v>131</v>
      </c>
      <c r="BE310" s="118">
        <f>IF($U$310="základná",$N$310,0)</f>
        <v>0</v>
      </c>
      <c r="BF310" s="118">
        <f>IF($U$310="znížená",$N$310,0)</f>
        <v>0</v>
      </c>
      <c r="BG310" s="118">
        <f>IF($U$310="zákl. prenesená",$N$310,0)</f>
        <v>0</v>
      </c>
      <c r="BH310" s="118">
        <f>IF($U$310="zníž. prenesená",$N$310,0)</f>
        <v>0</v>
      </c>
      <c r="BI310" s="118">
        <f>IF($U$310="nulová",$N$310,0)</f>
        <v>0</v>
      </c>
      <c r="BJ310" s="40" t="s">
        <v>136</v>
      </c>
      <c r="BK310" s="119">
        <f>ROUND($L$310*$K$310,3)</f>
        <v>0</v>
      </c>
      <c r="BL310" s="40" t="s">
        <v>187</v>
      </c>
      <c r="BM310" s="40" t="s">
        <v>692</v>
      </c>
    </row>
    <row r="311" spans="2:65" s="40" customFormat="1" ht="27" customHeight="1" x14ac:dyDescent="0.25">
      <c r="B311" s="130"/>
      <c r="C311" s="145" t="s">
        <v>693</v>
      </c>
      <c r="D311" s="145" t="s">
        <v>183</v>
      </c>
      <c r="E311" s="146" t="s">
        <v>694</v>
      </c>
      <c r="F311" s="196" t="s">
        <v>695</v>
      </c>
      <c r="G311" s="197"/>
      <c r="H311" s="197"/>
      <c r="I311" s="198"/>
      <c r="J311" s="122" t="s">
        <v>1</v>
      </c>
      <c r="K311" s="123">
        <v>29.053000000000001</v>
      </c>
      <c r="L311" s="162"/>
      <c r="M311" s="162"/>
      <c r="N311" s="164">
        <f>ROUND($L$311*$K$311,2)</f>
        <v>0</v>
      </c>
      <c r="O311" s="164"/>
      <c r="P311" s="164"/>
      <c r="Q311" s="164"/>
      <c r="R311" s="43"/>
      <c r="T311" s="114"/>
      <c r="U311" s="115" t="s">
        <v>64</v>
      </c>
      <c r="V311" s="116">
        <v>0</v>
      </c>
      <c r="W311" s="116">
        <f>$V$311*$K$311</f>
        <v>0</v>
      </c>
      <c r="X311" s="116">
        <v>2.1000000000000001E-2</v>
      </c>
      <c r="Y311" s="116">
        <f>$X$311*$K$311</f>
        <v>0.61011300000000002</v>
      </c>
      <c r="Z311" s="116">
        <v>0</v>
      </c>
      <c r="AA311" s="117">
        <f>$Z$311*$K$311</f>
        <v>0</v>
      </c>
      <c r="AR311" s="40" t="s">
        <v>250</v>
      </c>
      <c r="AT311" s="40" t="s">
        <v>183</v>
      </c>
      <c r="AU311" s="40" t="s">
        <v>136</v>
      </c>
      <c r="AY311" s="40" t="s">
        <v>131</v>
      </c>
      <c r="BE311" s="118">
        <f>IF($U$311="základná",$N$311,0)</f>
        <v>0</v>
      </c>
      <c r="BF311" s="118">
        <f>IF($U$311="znížená",$N$311,0)</f>
        <v>0</v>
      </c>
      <c r="BG311" s="118">
        <f>IF($U$311="zákl. prenesená",$N$311,0)</f>
        <v>0</v>
      </c>
      <c r="BH311" s="118">
        <f>IF($U$311="zníž. prenesená",$N$311,0)</f>
        <v>0</v>
      </c>
      <c r="BI311" s="118">
        <f>IF($U$311="nulová",$N$311,0)</f>
        <v>0</v>
      </c>
      <c r="BJ311" s="40" t="s">
        <v>136</v>
      </c>
      <c r="BK311" s="119">
        <f>ROUND($L$311*$K$311,3)</f>
        <v>0</v>
      </c>
      <c r="BL311" s="40" t="s">
        <v>187</v>
      </c>
      <c r="BM311" s="40" t="s">
        <v>696</v>
      </c>
    </row>
    <row r="312" spans="2:65" s="40" customFormat="1" ht="15.75" customHeight="1" x14ac:dyDescent="0.25">
      <c r="B312" s="130"/>
      <c r="C312" s="141" t="s">
        <v>697</v>
      </c>
      <c r="D312" s="141" t="s">
        <v>132</v>
      </c>
      <c r="E312" s="142" t="s">
        <v>698</v>
      </c>
      <c r="F312" s="199" t="s">
        <v>1000</v>
      </c>
      <c r="G312" s="200"/>
      <c r="H312" s="200"/>
      <c r="I312" s="201"/>
      <c r="J312" s="112" t="s">
        <v>1</v>
      </c>
      <c r="K312" s="113">
        <v>28.614999999999998</v>
      </c>
      <c r="L312" s="160"/>
      <c r="M312" s="160"/>
      <c r="N312" s="166">
        <f>ROUND($L$312*$K$312,2)</f>
        <v>0</v>
      </c>
      <c r="O312" s="166"/>
      <c r="P312" s="166"/>
      <c r="Q312" s="166"/>
      <c r="R312" s="43"/>
      <c r="T312" s="114"/>
      <c r="U312" s="115" t="s">
        <v>64</v>
      </c>
      <c r="V312" s="116">
        <v>0.1</v>
      </c>
      <c r="W312" s="116">
        <f>$V$312*$K$312</f>
        <v>2.8614999999999999</v>
      </c>
      <c r="X312" s="116">
        <v>7.5000000000000002E-4</v>
      </c>
      <c r="Y312" s="116">
        <f>$X$312*$K$312</f>
        <v>2.1461249999999998E-2</v>
      </c>
      <c r="Z312" s="116">
        <v>0</v>
      </c>
      <c r="AA312" s="117">
        <f>$Z$312*$K$312</f>
        <v>0</v>
      </c>
      <c r="AR312" s="40" t="s">
        <v>187</v>
      </c>
      <c r="AT312" s="40" t="s">
        <v>132</v>
      </c>
      <c r="AU312" s="40" t="s">
        <v>136</v>
      </c>
      <c r="AY312" s="40" t="s">
        <v>131</v>
      </c>
      <c r="BE312" s="118">
        <f>IF($U$312="základná",$N$312,0)</f>
        <v>0</v>
      </c>
      <c r="BF312" s="118">
        <f>IF($U$312="znížená",$N$312,0)</f>
        <v>0</v>
      </c>
      <c r="BG312" s="118">
        <f>IF($U$312="zákl. prenesená",$N$312,0)</f>
        <v>0</v>
      </c>
      <c r="BH312" s="118">
        <f>IF($U$312="zníž. prenesená",$N$312,0)</f>
        <v>0</v>
      </c>
      <c r="BI312" s="118">
        <f>IF($U$312="nulová",$N$312,0)</f>
        <v>0</v>
      </c>
      <c r="BJ312" s="40" t="s">
        <v>136</v>
      </c>
      <c r="BK312" s="119">
        <f>ROUND($L$312*$K$312,3)</f>
        <v>0</v>
      </c>
      <c r="BL312" s="40" t="s">
        <v>187</v>
      </c>
      <c r="BM312" s="40" t="s">
        <v>699</v>
      </c>
    </row>
    <row r="313" spans="2:65" s="40" customFormat="1" ht="27" customHeight="1" x14ac:dyDescent="0.25">
      <c r="B313" s="130"/>
      <c r="C313" s="141" t="s">
        <v>700</v>
      </c>
      <c r="D313" s="141" t="s">
        <v>132</v>
      </c>
      <c r="E313" s="142" t="s">
        <v>701</v>
      </c>
      <c r="F313" s="199" t="s">
        <v>702</v>
      </c>
      <c r="G313" s="200"/>
      <c r="H313" s="200"/>
      <c r="I313" s="201"/>
      <c r="J313" s="112" t="s">
        <v>4</v>
      </c>
      <c r="K313" s="113">
        <v>9.4659999999999993</v>
      </c>
      <c r="L313" s="160"/>
      <c r="M313" s="160"/>
      <c r="N313" s="166">
        <f>ROUND($L$313*$K$313,2)</f>
        <v>0</v>
      </c>
      <c r="O313" s="166"/>
      <c r="P313" s="166"/>
      <c r="Q313" s="166"/>
      <c r="R313" s="43"/>
      <c r="T313" s="114"/>
      <c r="U313" s="115" t="s">
        <v>64</v>
      </c>
      <c r="V313" s="116">
        <v>0</v>
      </c>
      <c r="W313" s="116">
        <f>$V$313*$K$313</f>
        <v>0</v>
      </c>
      <c r="X313" s="116">
        <v>0</v>
      </c>
      <c r="Y313" s="116">
        <f>$X$313*$K$313</f>
        <v>0</v>
      </c>
      <c r="Z313" s="116">
        <v>0</v>
      </c>
      <c r="AA313" s="117">
        <f>$Z$313*$K$313</f>
        <v>0</v>
      </c>
      <c r="AR313" s="40" t="s">
        <v>187</v>
      </c>
      <c r="AT313" s="40" t="s">
        <v>132</v>
      </c>
      <c r="AU313" s="40" t="s">
        <v>136</v>
      </c>
      <c r="AY313" s="40" t="s">
        <v>131</v>
      </c>
      <c r="BE313" s="118">
        <f>IF($U$313="základná",$N$313,0)</f>
        <v>0</v>
      </c>
      <c r="BF313" s="118">
        <f>IF($U$313="znížená",$N$313,0)</f>
        <v>0</v>
      </c>
      <c r="BG313" s="118">
        <f>IF($U$313="zákl. prenesená",$N$313,0)</f>
        <v>0</v>
      </c>
      <c r="BH313" s="118">
        <f>IF($U$313="zníž. prenesená",$N$313,0)</f>
        <v>0</v>
      </c>
      <c r="BI313" s="118">
        <f>IF($U$313="nulová",$N$313,0)</f>
        <v>0</v>
      </c>
      <c r="BJ313" s="40" t="s">
        <v>136</v>
      </c>
      <c r="BK313" s="119">
        <f>ROUND($L$313*$K$313,3)</f>
        <v>0</v>
      </c>
      <c r="BL313" s="40" t="s">
        <v>187</v>
      </c>
      <c r="BM313" s="40" t="s">
        <v>703</v>
      </c>
    </row>
    <row r="314" spans="2:65" s="101" customFormat="1" ht="30.75" customHeight="1" x14ac:dyDescent="0.3">
      <c r="B314" s="140"/>
      <c r="C314" s="149"/>
      <c r="D314" s="150" t="s">
        <v>107</v>
      </c>
      <c r="E314" s="150"/>
      <c r="F314" s="150"/>
      <c r="G314" s="150"/>
      <c r="H314" s="150"/>
      <c r="I314" s="150"/>
      <c r="J314" s="109"/>
      <c r="K314" s="109"/>
      <c r="L314" s="109"/>
      <c r="M314" s="109"/>
      <c r="N314" s="168">
        <f>$BK$314</f>
        <v>0</v>
      </c>
      <c r="O314" s="168"/>
      <c r="P314" s="168"/>
      <c r="Q314" s="168"/>
      <c r="R314" s="103"/>
      <c r="T314" s="104"/>
      <c r="W314" s="105">
        <f>SUM($W$315:$W$316)</f>
        <v>31.319084999999998</v>
      </c>
      <c r="Y314" s="105">
        <f>SUM($Y$315:$Y$316)</f>
        <v>0.16106957999999999</v>
      </c>
      <c r="AA314" s="106">
        <f>SUM($AA$315:$AA$316)</f>
        <v>0</v>
      </c>
      <c r="AR314" s="107" t="s">
        <v>136</v>
      </c>
      <c r="AT314" s="107" t="s">
        <v>129</v>
      </c>
      <c r="AU314" s="107" t="s">
        <v>130</v>
      </c>
      <c r="AY314" s="107" t="s">
        <v>131</v>
      </c>
      <c r="BK314" s="108">
        <f>SUM($BK$315:$BK$316)</f>
        <v>0</v>
      </c>
    </row>
    <row r="315" spans="2:65" s="40" customFormat="1" ht="39" customHeight="1" x14ac:dyDescent="0.25">
      <c r="B315" s="130"/>
      <c r="C315" s="141" t="s">
        <v>704</v>
      </c>
      <c r="D315" s="141" t="s">
        <v>132</v>
      </c>
      <c r="E315" s="142" t="s">
        <v>705</v>
      </c>
      <c r="F315" s="199" t="s">
        <v>706</v>
      </c>
      <c r="G315" s="200"/>
      <c r="H315" s="200"/>
      <c r="I315" s="201"/>
      <c r="J315" s="112" t="s">
        <v>1</v>
      </c>
      <c r="K315" s="113">
        <v>298.27699999999999</v>
      </c>
      <c r="L315" s="160"/>
      <c r="M315" s="160"/>
      <c r="N315" s="166">
        <f>ROUND($L$315*$K$315,2)</f>
        <v>0</v>
      </c>
      <c r="O315" s="166"/>
      <c r="P315" s="166"/>
      <c r="Q315" s="166"/>
      <c r="R315" s="43"/>
      <c r="T315" s="114"/>
      <c r="U315" s="115" t="s">
        <v>64</v>
      </c>
      <c r="V315" s="116">
        <v>5.1999999999999998E-2</v>
      </c>
      <c r="W315" s="116">
        <f>$V$315*$K$315</f>
        <v>15.510403999999999</v>
      </c>
      <c r="X315" s="116">
        <v>2.1000000000000001E-4</v>
      </c>
      <c r="Y315" s="116">
        <f>$X$315*$K$315</f>
        <v>6.2638169999999993E-2</v>
      </c>
      <c r="Z315" s="116">
        <v>0</v>
      </c>
      <c r="AA315" s="117">
        <f>$Z$315*$K$315</f>
        <v>0</v>
      </c>
      <c r="AR315" s="40" t="s">
        <v>187</v>
      </c>
      <c r="AT315" s="40" t="s">
        <v>132</v>
      </c>
      <c r="AU315" s="40" t="s">
        <v>136</v>
      </c>
      <c r="AY315" s="40" t="s">
        <v>131</v>
      </c>
      <c r="BE315" s="118">
        <f>IF($U$315="základná",$N$315,0)</f>
        <v>0</v>
      </c>
      <c r="BF315" s="118">
        <f>IF($U$315="znížená",$N$315,0)</f>
        <v>0</v>
      </c>
      <c r="BG315" s="118">
        <f>IF($U$315="zákl. prenesená",$N$315,0)</f>
        <v>0</v>
      </c>
      <c r="BH315" s="118">
        <f>IF($U$315="zníž. prenesená",$N$315,0)</f>
        <v>0</v>
      </c>
      <c r="BI315" s="118">
        <f>IF($U$315="nulová",$N$315,0)</f>
        <v>0</v>
      </c>
      <c r="BJ315" s="40" t="s">
        <v>136</v>
      </c>
      <c r="BK315" s="119">
        <f>ROUND($L$315*$K$315,3)</f>
        <v>0</v>
      </c>
      <c r="BL315" s="40" t="s">
        <v>187</v>
      </c>
      <c r="BM315" s="40" t="s">
        <v>707</v>
      </c>
    </row>
    <row r="316" spans="2:65" s="40" customFormat="1" ht="39" customHeight="1" x14ac:dyDescent="0.25">
      <c r="B316" s="130"/>
      <c r="C316" s="141" t="s">
        <v>708</v>
      </c>
      <c r="D316" s="141" t="s">
        <v>132</v>
      </c>
      <c r="E316" s="142" t="s">
        <v>709</v>
      </c>
      <c r="F316" s="199" t="s">
        <v>710</v>
      </c>
      <c r="G316" s="200"/>
      <c r="H316" s="200"/>
      <c r="I316" s="201"/>
      <c r="J316" s="112" t="s">
        <v>1</v>
      </c>
      <c r="K316" s="113">
        <v>298.27699999999999</v>
      </c>
      <c r="L316" s="160"/>
      <c r="M316" s="160"/>
      <c r="N316" s="166">
        <f>ROUND($L$316*$K$316,2)</f>
        <v>0</v>
      </c>
      <c r="O316" s="166"/>
      <c r="P316" s="166"/>
      <c r="Q316" s="166"/>
      <c r="R316" s="43"/>
      <c r="T316" s="114"/>
      <c r="U316" s="115" t="s">
        <v>64</v>
      </c>
      <c r="V316" s="116">
        <v>5.2999999999999999E-2</v>
      </c>
      <c r="W316" s="116">
        <f>$V$316*$K$316</f>
        <v>15.808680999999998</v>
      </c>
      <c r="X316" s="116">
        <v>3.3E-4</v>
      </c>
      <c r="Y316" s="116">
        <f>$X$316*$K$316</f>
        <v>9.8431409999999997E-2</v>
      </c>
      <c r="Z316" s="116">
        <v>0</v>
      </c>
      <c r="AA316" s="117">
        <f>$Z$316*$K$316</f>
        <v>0</v>
      </c>
      <c r="AR316" s="40" t="s">
        <v>187</v>
      </c>
      <c r="AT316" s="40" t="s">
        <v>132</v>
      </c>
      <c r="AU316" s="40" t="s">
        <v>136</v>
      </c>
      <c r="AY316" s="40" t="s">
        <v>131</v>
      </c>
      <c r="BE316" s="118">
        <f>IF($U$316="základná",$N$316,0)</f>
        <v>0</v>
      </c>
      <c r="BF316" s="118">
        <f>IF($U$316="znížená",$N$316,0)</f>
        <v>0</v>
      </c>
      <c r="BG316" s="118">
        <f>IF($U$316="zákl. prenesená",$N$316,0)</f>
        <v>0</v>
      </c>
      <c r="BH316" s="118">
        <f>IF($U$316="zníž. prenesená",$N$316,0)</f>
        <v>0</v>
      </c>
      <c r="BI316" s="118">
        <f>IF($U$316="nulová",$N$316,0)</f>
        <v>0</v>
      </c>
      <c r="BJ316" s="40" t="s">
        <v>136</v>
      </c>
      <c r="BK316" s="119">
        <f>ROUND($L$316*$K$316,3)</f>
        <v>0</v>
      </c>
      <c r="BL316" s="40" t="s">
        <v>187</v>
      </c>
      <c r="BM316" s="40" t="s">
        <v>711</v>
      </c>
    </row>
    <row r="317" spans="2:65" s="101" customFormat="1" ht="37.5" customHeight="1" x14ac:dyDescent="0.35">
      <c r="B317" s="140"/>
      <c r="C317" s="149"/>
      <c r="D317" s="151" t="s">
        <v>108</v>
      </c>
      <c r="E317" s="151"/>
      <c r="F317" s="151"/>
      <c r="G317" s="151"/>
      <c r="H317" s="151"/>
      <c r="I317" s="151"/>
      <c r="J317" s="102"/>
      <c r="K317" s="102"/>
      <c r="L317" s="102"/>
      <c r="M317" s="102"/>
      <c r="N317" s="167">
        <f>$BK$317</f>
        <v>0</v>
      </c>
      <c r="O317" s="167"/>
      <c r="P317" s="167"/>
      <c r="Q317" s="167"/>
      <c r="R317" s="103"/>
      <c r="T317" s="104"/>
      <c r="W317" s="105">
        <f>$W$318+$W$374+$W$380</f>
        <v>48.192750000000004</v>
      </c>
      <c r="Y317" s="105">
        <f>$Y$318+$Y$374+$Y$380</f>
        <v>6.4958599999999991E-2</v>
      </c>
      <c r="AA317" s="106">
        <f>$AA$318+$AA$374+$AA$380</f>
        <v>0</v>
      </c>
      <c r="AR317" s="107" t="s">
        <v>141</v>
      </c>
      <c r="AT317" s="107" t="s">
        <v>129</v>
      </c>
      <c r="AU317" s="107" t="s">
        <v>37</v>
      </c>
      <c r="AY317" s="107" t="s">
        <v>131</v>
      </c>
      <c r="BK317" s="108">
        <f>$BK$318+$BK$374+$BK$380</f>
        <v>0</v>
      </c>
    </row>
    <row r="318" spans="2:65" s="101" customFormat="1" ht="21" customHeight="1" x14ac:dyDescent="0.3">
      <c r="B318" s="140"/>
      <c r="C318" s="149"/>
      <c r="D318" s="150" t="s">
        <v>109</v>
      </c>
      <c r="E318" s="150"/>
      <c r="F318" s="150"/>
      <c r="G318" s="150"/>
      <c r="H318" s="150"/>
      <c r="I318" s="150"/>
      <c r="J318" s="109"/>
      <c r="K318" s="109"/>
      <c r="L318" s="109"/>
      <c r="M318" s="109"/>
      <c r="N318" s="168">
        <f>$BK$318</f>
        <v>0</v>
      </c>
      <c r="O318" s="168"/>
      <c r="P318" s="168"/>
      <c r="Q318" s="168"/>
      <c r="R318" s="103"/>
      <c r="T318" s="104"/>
      <c r="W318" s="105">
        <f>SUM($W$319:$W$373)</f>
        <v>47.863</v>
      </c>
      <c r="Y318" s="105">
        <f>SUM($Y$319:$Y$373)</f>
        <v>6.4958599999999991E-2</v>
      </c>
      <c r="AA318" s="106">
        <f>SUM($AA$319:$AA$373)</f>
        <v>0</v>
      </c>
      <c r="AR318" s="107" t="s">
        <v>141</v>
      </c>
      <c r="AT318" s="107" t="s">
        <v>129</v>
      </c>
      <c r="AU318" s="107" t="s">
        <v>130</v>
      </c>
      <c r="AY318" s="107" t="s">
        <v>131</v>
      </c>
      <c r="BK318" s="108">
        <f>SUM($BK$319:$BK$373)</f>
        <v>0</v>
      </c>
    </row>
    <row r="319" spans="2:65" s="40" customFormat="1" ht="27" customHeight="1" x14ac:dyDescent="0.25">
      <c r="B319" s="130"/>
      <c r="C319" s="141" t="s">
        <v>712</v>
      </c>
      <c r="D319" s="141" t="s">
        <v>132</v>
      </c>
      <c r="E319" s="142" t="s">
        <v>713</v>
      </c>
      <c r="F319" s="199" t="s">
        <v>714</v>
      </c>
      <c r="G319" s="200"/>
      <c r="H319" s="200"/>
      <c r="I319" s="201"/>
      <c r="J319" s="112" t="s">
        <v>2</v>
      </c>
      <c r="K319" s="113">
        <v>30</v>
      </c>
      <c r="L319" s="160"/>
      <c r="M319" s="160"/>
      <c r="N319" s="166">
        <f>ROUND($L$319*$K$319,2)</f>
        <v>0</v>
      </c>
      <c r="O319" s="166"/>
      <c r="P319" s="166"/>
      <c r="Q319" s="166"/>
      <c r="R319" s="43"/>
      <c r="T319" s="114"/>
      <c r="U319" s="115" t="s">
        <v>64</v>
      </c>
      <c r="V319" s="116">
        <v>7.4999999999999997E-2</v>
      </c>
      <c r="W319" s="116">
        <f>$V$319*$K$319</f>
        <v>2.25</v>
      </c>
      <c r="X319" s="116">
        <v>0</v>
      </c>
      <c r="Y319" s="116">
        <f>$X$319*$K$319</f>
        <v>0</v>
      </c>
      <c r="Z319" s="116">
        <v>0</v>
      </c>
      <c r="AA319" s="117">
        <f>$Z$319*$K$319</f>
        <v>0</v>
      </c>
      <c r="AR319" s="40" t="s">
        <v>370</v>
      </c>
      <c r="AT319" s="40" t="s">
        <v>132</v>
      </c>
      <c r="AU319" s="40" t="s">
        <v>136</v>
      </c>
      <c r="AY319" s="40" t="s">
        <v>131</v>
      </c>
      <c r="BE319" s="118">
        <f>IF($U$319="základná",$N$319,0)</f>
        <v>0</v>
      </c>
      <c r="BF319" s="118">
        <f>IF($U$319="znížená",$N$319,0)</f>
        <v>0</v>
      </c>
      <c r="BG319" s="118">
        <f>IF($U$319="zákl. prenesená",$N$319,0)</f>
        <v>0</v>
      </c>
      <c r="BH319" s="118">
        <f>IF($U$319="zníž. prenesená",$N$319,0)</f>
        <v>0</v>
      </c>
      <c r="BI319" s="118">
        <f>IF($U$319="nulová",$N$319,0)</f>
        <v>0</v>
      </c>
      <c r="BJ319" s="40" t="s">
        <v>136</v>
      </c>
      <c r="BK319" s="119">
        <f>ROUND($L$319*$K$319,3)</f>
        <v>0</v>
      </c>
      <c r="BL319" s="40" t="s">
        <v>370</v>
      </c>
      <c r="BM319" s="40" t="s">
        <v>715</v>
      </c>
    </row>
    <row r="320" spans="2:65" s="40" customFormat="1" ht="15.75" customHeight="1" x14ac:dyDescent="0.25">
      <c r="B320" s="130"/>
      <c r="C320" s="145" t="s">
        <v>716</v>
      </c>
      <c r="D320" s="145" t="s">
        <v>183</v>
      </c>
      <c r="E320" s="146" t="s">
        <v>717</v>
      </c>
      <c r="F320" s="196" t="s">
        <v>718</v>
      </c>
      <c r="G320" s="197"/>
      <c r="H320" s="197"/>
      <c r="I320" s="198"/>
      <c r="J320" s="122" t="s">
        <v>5</v>
      </c>
      <c r="K320" s="123">
        <v>30</v>
      </c>
      <c r="L320" s="162"/>
      <c r="M320" s="162"/>
      <c r="N320" s="164">
        <f>ROUND($L$320*$K$320,2)</f>
        <v>0</v>
      </c>
      <c r="O320" s="164"/>
      <c r="P320" s="164"/>
      <c r="Q320" s="164"/>
      <c r="R320" s="43"/>
      <c r="T320" s="114"/>
      <c r="U320" s="115" t="s">
        <v>64</v>
      </c>
      <c r="V320" s="116">
        <v>0</v>
      </c>
      <c r="W320" s="116">
        <f>$V$320*$K$320</f>
        <v>0</v>
      </c>
      <c r="X320" s="116">
        <v>5.3999999999999998E-5</v>
      </c>
      <c r="Y320" s="116">
        <f>$X$320*$K$320</f>
        <v>1.6199999999999999E-3</v>
      </c>
      <c r="Z320" s="116">
        <v>0</v>
      </c>
      <c r="AA320" s="117">
        <f>$Z$320*$K$320</f>
        <v>0</v>
      </c>
      <c r="AR320" s="40" t="s">
        <v>607</v>
      </c>
      <c r="AT320" s="40" t="s">
        <v>183</v>
      </c>
      <c r="AU320" s="40" t="s">
        <v>136</v>
      </c>
      <c r="AY320" s="40" t="s">
        <v>131</v>
      </c>
      <c r="BE320" s="118">
        <f>IF($U$320="základná",$N$320,0)</f>
        <v>0</v>
      </c>
      <c r="BF320" s="118">
        <f>IF($U$320="znížená",$N$320,0)</f>
        <v>0</v>
      </c>
      <c r="BG320" s="118">
        <f>IF($U$320="zákl. prenesená",$N$320,0)</f>
        <v>0</v>
      </c>
      <c r="BH320" s="118">
        <f>IF($U$320="zníž. prenesená",$N$320,0)</f>
        <v>0</v>
      </c>
      <c r="BI320" s="118">
        <f>IF($U$320="nulová",$N$320,0)</f>
        <v>0</v>
      </c>
      <c r="BJ320" s="40" t="s">
        <v>136</v>
      </c>
      <c r="BK320" s="119">
        <f>ROUND($L$320*$K$320,3)</f>
        <v>0</v>
      </c>
      <c r="BL320" s="40" t="s">
        <v>607</v>
      </c>
      <c r="BM320" s="40" t="s">
        <v>719</v>
      </c>
    </row>
    <row r="321" spans="2:65" s="40" customFormat="1" ht="27" customHeight="1" x14ac:dyDescent="0.25">
      <c r="B321" s="130"/>
      <c r="C321" s="141" t="s">
        <v>720</v>
      </c>
      <c r="D321" s="141" t="s">
        <v>132</v>
      </c>
      <c r="E321" s="142" t="s">
        <v>721</v>
      </c>
      <c r="F321" s="199" t="s">
        <v>722</v>
      </c>
      <c r="G321" s="200"/>
      <c r="H321" s="200"/>
      <c r="I321" s="201"/>
      <c r="J321" s="112" t="s">
        <v>2</v>
      </c>
      <c r="K321" s="113">
        <v>107</v>
      </c>
      <c r="L321" s="160"/>
      <c r="M321" s="160"/>
      <c r="N321" s="166">
        <f>ROUND($L$321*$K$321,2)</f>
        <v>0</v>
      </c>
      <c r="O321" s="166"/>
      <c r="P321" s="166"/>
      <c r="Q321" s="166"/>
      <c r="R321" s="43"/>
      <c r="T321" s="114"/>
      <c r="U321" s="115" t="s">
        <v>64</v>
      </c>
      <c r="V321" s="116">
        <v>7.9000000000000001E-2</v>
      </c>
      <c r="W321" s="116">
        <f>$V$321*$K$321</f>
        <v>8.4529999999999994</v>
      </c>
      <c r="X321" s="116">
        <v>0</v>
      </c>
      <c r="Y321" s="116">
        <f>$X$321*$K$321</f>
        <v>0</v>
      </c>
      <c r="Z321" s="116">
        <v>0</v>
      </c>
      <c r="AA321" s="117">
        <f>$Z$321*$K$321</f>
        <v>0</v>
      </c>
      <c r="AR321" s="40" t="s">
        <v>370</v>
      </c>
      <c r="AT321" s="40" t="s">
        <v>132</v>
      </c>
      <c r="AU321" s="40" t="s">
        <v>136</v>
      </c>
      <c r="AY321" s="40" t="s">
        <v>131</v>
      </c>
      <c r="BE321" s="118">
        <f>IF($U$321="základná",$N$321,0)</f>
        <v>0</v>
      </c>
      <c r="BF321" s="118">
        <f>IF($U$321="znížená",$N$321,0)</f>
        <v>0</v>
      </c>
      <c r="BG321" s="118">
        <f>IF($U$321="zákl. prenesená",$N$321,0)</f>
        <v>0</v>
      </c>
      <c r="BH321" s="118">
        <f>IF($U$321="zníž. prenesená",$N$321,0)</f>
        <v>0</v>
      </c>
      <c r="BI321" s="118">
        <f>IF($U$321="nulová",$N$321,0)</f>
        <v>0</v>
      </c>
      <c r="BJ321" s="40" t="s">
        <v>136</v>
      </c>
      <c r="BK321" s="119">
        <f>ROUND($L$321*$K$321,3)</f>
        <v>0</v>
      </c>
      <c r="BL321" s="40" t="s">
        <v>370</v>
      </c>
      <c r="BM321" s="40" t="s">
        <v>723</v>
      </c>
    </row>
    <row r="322" spans="2:65" s="40" customFormat="1" ht="15.75" customHeight="1" x14ac:dyDescent="0.25">
      <c r="B322" s="130"/>
      <c r="C322" s="145" t="s">
        <v>724</v>
      </c>
      <c r="D322" s="145" t="s">
        <v>183</v>
      </c>
      <c r="E322" s="146" t="s">
        <v>725</v>
      </c>
      <c r="F322" s="196" t="s">
        <v>726</v>
      </c>
      <c r="G322" s="197"/>
      <c r="H322" s="197"/>
      <c r="I322" s="198"/>
      <c r="J322" s="122" t="s">
        <v>2</v>
      </c>
      <c r="K322" s="123">
        <v>104</v>
      </c>
      <c r="L322" s="162"/>
      <c r="M322" s="162"/>
      <c r="N322" s="164">
        <f>ROUND($L$322*$K$322,2)</f>
        <v>0</v>
      </c>
      <c r="O322" s="164"/>
      <c r="P322" s="164"/>
      <c r="Q322" s="164"/>
      <c r="R322" s="43"/>
      <c r="T322" s="114"/>
      <c r="U322" s="115" t="s">
        <v>64</v>
      </c>
      <c r="V322" s="116">
        <v>0</v>
      </c>
      <c r="W322" s="116">
        <f>$V$322*$K$322</f>
        <v>0</v>
      </c>
      <c r="X322" s="116">
        <v>1E-4</v>
      </c>
      <c r="Y322" s="116">
        <f>$X$322*$K$322</f>
        <v>1.0400000000000001E-2</v>
      </c>
      <c r="Z322" s="116">
        <v>0</v>
      </c>
      <c r="AA322" s="117">
        <f>$Z$322*$K$322</f>
        <v>0</v>
      </c>
      <c r="AR322" s="40" t="s">
        <v>607</v>
      </c>
      <c r="AT322" s="40" t="s">
        <v>183</v>
      </c>
      <c r="AU322" s="40" t="s">
        <v>136</v>
      </c>
      <c r="AY322" s="40" t="s">
        <v>131</v>
      </c>
      <c r="BE322" s="118">
        <f>IF($U$322="základná",$N$322,0)</f>
        <v>0</v>
      </c>
      <c r="BF322" s="118">
        <f>IF($U$322="znížená",$N$322,0)</f>
        <v>0</v>
      </c>
      <c r="BG322" s="118">
        <f>IF($U$322="zákl. prenesená",$N$322,0)</f>
        <v>0</v>
      </c>
      <c r="BH322" s="118">
        <f>IF($U$322="zníž. prenesená",$N$322,0)</f>
        <v>0</v>
      </c>
      <c r="BI322" s="118">
        <f>IF($U$322="nulová",$N$322,0)</f>
        <v>0</v>
      </c>
      <c r="BJ322" s="40" t="s">
        <v>136</v>
      </c>
      <c r="BK322" s="119">
        <f>ROUND($L$322*$K$322,3)</f>
        <v>0</v>
      </c>
      <c r="BL322" s="40" t="s">
        <v>607</v>
      </c>
      <c r="BM322" s="40" t="s">
        <v>727</v>
      </c>
    </row>
    <row r="323" spans="2:65" s="40" customFormat="1" ht="27" customHeight="1" x14ac:dyDescent="0.25">
      <c r="B323" s="130"/>
      <c r="C323" s="141" t="s">
        <v>728</v>
      </c>
      <c r="D323" s="141" t="s">
        <v>132</v>
      </c>
      <c r="E323" s="142" t="s">
        <v>729</v>
      </c>
      <c r="F323" s="199" t="s">
        <v>730</v>
      </c>
      <c r="G323" s="200"/>
      <c r="H323" s="200"/>
      <c r="I323" s="201"/>
      <c r="J323" s="112" t="s">
        <v>5</v>
      </c>
      <c r="K323" s="113">
        <v>17</v>
      </c>
      <c r="L323" s="160"/>
      <c r="M323" s="160"/>
      <c r="N323" s="166">
        <f>ROUND($L$323*$K$323,2)</f>
        <v>0</v>
      </c>
      <c r="O323" s="166"/>
      <c r="P323" s="166"/>
      <c r="Q323" s="166"/>
      <c r="R323" s="43"/>
      <c r="T323" s="114"/>
      <c r="U323" s="115" t="s">
        <v>64</v>
      </c>
      <c r="V323" s="116">
        <v>8.5999999999999993E-2</v>
      </c>
      <c r="W323" s="116">
        <f>$V$323*$K$323</f>
        <v>1.462</v>
      </c>
      <c r="X323" s="116">
        <v>0</v>
      </c>
      <c r="Y323" s="116">
        <f>$X$323*$K$323</f>
        <v>0</v>
      </c>
      <c r="Z323" s="116">
        <v>0</v>
      </c>
      <c r="AA323" s="117">
        <f>$Z$323*$K$323</f>
        <v>0</v>
      </c>
      <c r="AR323" s="40" t="s">
        <v>370</v>
      </c>
      <c r="AT323" s="40" t="s">
        <v>132</v>
      </c>
      <c r="AU323" s="40" t="s">
        <v>136</v>
      </c>
      <c r="AY323" s="40" t="s">
        <v>131</v>
      </c>
      <c r="BE323" s="118">
        <f>IF($U$323="základná",$N$323,0)</f>
        <v>0</v>
      </c>
      <c r="BF323" s="118">
        <f>IF($U$323="znížená",$N$323,0)</f>
        <v>0</v>
      </c>
      <c r="BG323" s="118">
        <f>IF($U$323="zákl. prenesená",$N$323,0)</f>
        <v>0</v>
      </c>
      <c r="BH323" s="118">
        <f>IF($U$323="zníž. prenesená",$N$323,0)</f>
        <v>0</v>
      </c>
      <c r="BI323" s="118">
        <f>IF($U$323="nulová",$N$323,0)</f>
        <v>0</v>
      </c>
      <c r="BJ323" s="40" t="s">
        <v>136</v>
      </c>
      <c r="BK323" s="119">
        <f>ROUND($L$323*$K$323,3)</f>
        <v>0</v>
      </c>
      <c r="BL323" s="40" t="s">
        <v>370</v>
      </c>
      <c r="BM323" s="40" t="s">
        <v>731</v>
      </c>
    </row>
    <row r="324" spans="2:65" s="40" customFormat="1" ht="15.75" customHeight="1" x14ac:dyDescent="0.25">
      <c r="B324" s="130"/>
      <c r="C324" s="145" t="s">
        <v>732</v>
      </c>
      <c r="D324" s="145" t="s">
        <v>183</v>
      </c>
      <c r="E324" s="146" t="s">
        <v>733</v>
      </c>
      <c r="F324" s="196" t="s">
        <v>734</v>
      </c>
      <c r="G324" s="197"/>
      <c r="H324" s="197"/>
      <c r="I324" s="198"/>
      <c r="J324" s="122" t="s">
        <v>5</v>
      </c>
      <c r="K324" s="123">
        <v>17</v>
      </c>
      <c r="L324" s="162"/>
      <c r="M324" s="162"/>
      <c r="N324" s="164">
        <f>ROUND($L$324*$K$324,2)</f>
        <v>0</v>
      </c>
      <c r="O324" s="164"/>
      <c r="P324" s="164"/>
      <c r="Q324" s="164"/>
      <c r="R324" s="43"/>
      <c r="T324" s="114"/>
      <c r="U324" s="115" t="s">
        <v>64</v>
      </c>
      <c r="V324" s="116">
        <v>0</v>
      </c>
      <c r="W324" s="116">
        <f>$V$324*$K$324</f>
        <v>0</v>
      </c>
      <c r="X324" s="116">
        <v>3.0000000000000001E-5</v>
      </c>
      <c r="Y324" s="116">
        <f>$X$324*$K$324</f>
        <v>5.1000000000000004E-4</v>
      </c>
      <c r="Z324" s="116">
        <v>0</v>
      </c>
      <c r="AA324" s="117">
        <f>$Z$324*$K$324</f>
        <v>0</v>
      </c>
      <c r="AR324" s="40" t="s">
        <v>607</v>
      </c>
      <c r="AT324" s="40" t="s">
        <v>183</v>
      </c>
      <c r="AU324" s="40" t="s">
        <v>136</v>
      </c>
      <c r="AY324" s="40" t="s">
        <v>131</v>
      </c>
      <c r="BE324" s="118">
        <f>IF($U$324="základná",$N$324,0)</f>
        <v>0</v>
      </c>
      <c r="BF324" s="118">
        <f>IF($U$324="znížená",$N$324,0)</f>
        <v>0</v>
      </c>
      <c r="BG324" s="118">
        <f>IF($U$324="zákl. prenesená",$N$324,0)</f>
        <v>0</v>
      </c>
      <c r="BH324" s="118">
        <f>IF($U$324="zníž. prenesená",$N$324,0)</f>
        <v>0</v>
      </c>
      <c r="BI324" s="118">
        <f>IF($U$324="nulová",$N$324,0)</f>
        <v>0</v>
      </c>
      <c r="BJ324" s="40" t="s">
        <v>136</v>
      </c>
      <c r="BK324" s="119">
        <f>ROUND($L$324*$K$324,3)</f>
        <v>0</v>
      </c>
      <c r="BL324" s="40" t="s">
        <v>607</v>
      </c>
      <c r="BM324" s="40" t="s">
        <v>735</v>
      </c>
    </row>
    <row r="325" spans="2:65" s="40" customFormat="1" ht="27" customHeight="1" x14ac:dyDescent="0.25">
      <c r="B325" s="130"/>
      <c r="C325" s="141" t="s">
        <v>736</v>
      </c>
      <c r="D325" s="141" t="s">
        <v>132</v>
      </c>
      <c r="E325" s="142" t="s">
        <v>737</v>
      </c>
      <c r="F325" s="199" t="s">
        <v>738</v>
      </c>
      <c r="G325" s="200"/>
      <c r="H325" s="200"/>
      <c r="I325" s="201"/>
      <c r="J325" s="112" t="s">
        <v>5</v>
      </c>
      <c r="K325" s="113">
        <v>3</v>
      </c>
      <c r="L325" s="160"/>
      <c r="M325" s="160"/>
      <c r="N325" s="166">
        <f>ROUND($L$325*$K$325,2)</f>
        <v>0</v>
      </c>
      <c r="O325" s="166"/>
      <c r="P325" s="166"/>
      <c r="Q325" s="166"/>
      <c r="R325" s="43"/>
      <c r="T325" s="114"/>
      <c r="U325" s="115" t="s">
        <v>64</v>
      </c>
      <c r="V325" s="116">
        <v>0.36699999999999999</v>
      </c>
      <c r="W325" s="116">
        <f>$V$325*$K$325</f>
        <v>1.101</v>
      </c>
      <c r="X325" s="116">
        <v>0</v>
      </c>
      <c r="Y325" s="116">
        <f>$X$325*$K$325</f>
        <v>0</v>
      </c>
      <c r="Z325" s="116">
        <v>0</v>
      </c>
      <c r="AA325" s="117">
        <f>$Z$325*$K$325</f>
        <v>0</v>
      </c>
      <c r="AR325" s="40" t="s">
        <v>370</v>
      </c>
      <c r="AT325" s="40" t="s">
        <v>132</v>
      </c>
      <c r="AU325" s="40" t="s">
        <v>136</v>
      </c>
      <c r="AY325" s="40" t="s">
        <v>131</v>
      </c>
      <c r="BE325" s="118">
        <f>IF($U$325="základná",$N$325,0)</f>
        <v>0</v>
      </c>
      <c r="BF325" s="118">
        <f>IF($U$325="znížená",$N$325,0)</f>
        <v>0</v>
      </c>
      <c r="BG325" s="118">
        <f>IF($U$325="zákl. prenesená",$N$325,0)</f>
        <v>0</v>
      </c>
      <c r="BH325" s="118">
        <f>IF($U$325="zníž. prenesená",$N$325,0)</f>
        <v>0</v>
      </c>
      <c r="BI325" s="118">
        <f>IF($U$325="nulová",$N$325,0)</f>
        <v>0</v>
      </c>
      <c r="BJ325" s="40" t="s">
        <v>136</v>
      </c>
      <c r="BK325" s="119">
        <f>ROUND($L$325*$K$325,3)</f>
        <v>0</v>
      </c>
      <c r="BL325" s="40" t="s">
        <v>370</v>
      </c>
      <c r="BM325" s="40" t="s">
        <v>739</v>
      </c>
    </row>
    <row r="326" spans="2:65" s="40" customFormat="1" ht="15.75" customHeight="1" x14ac:dyDescent="0.25">
      <c r="B326" s="130"/>
      <c r="C326" s="145" t="s">
        <v>740</v>
      </c>
      <c r="D326" s="145" t="s">
        <v>183</v>
      </c>
      <c r="E326" s="146" t="s">
        <v>741</v>
      </c>
      <c r="F326" s="196" t="s">
        <v>742</v>
      </c>
      <c r="G326" s="197"/>
      <c r="H326" s="197"/>
      <c r="I326" s="198"/>
      <c r="J326" s="122" t="s">
        <v>5</v>
      </c>
      <c r="K326" s="123">
        <v>3</v>
      </c>
      <c r="L326" s="162"/>
      <c r="M326" s="162"/>
      <c r="N326" s="164">
        <f>ROUND($L$326*$K$326,2)</f>
        <v>0</v>
      </c>
      <c r="O326" s="164"/>
      <c r="P326" s="164"/>
      <c r="Q326" s="164"/>
      <c r="R326" s="43"/>
      <c r="T326" s="114"/>
      <c r="U326" s="115" t="s">
        <v>64</v>
      </c>
      <c r="V326" s="116">
        <v>0</v>
      </c>
      <c r="W326" s="116">
        <f>$V$326*$K$326</f>
        <v>0</v>
      </c>
      <c r="X326" s="116">
        <v>9.7E-5</v>
      </c>
      <c r="Y326" s="116">
        <f>$X$326*$K$326</f>
        <v>2.9100000000000003E-4</v>
      </c>
      <c r="Z326" s="116">
        <v>0</v>
      </c>
      <c r="AA326" s="117">
        <f>$Z$326*$K$326</f>
        <v>0</v>
      </c>
      <c r="AR326" s="40" t="s">
        <v>607</v>
      </c>
      <c r="AT326" s="40" t="s">
        <v>183</v>
      </c>
      <c r="AU326" s="40" t="s">
        <v>136</v>
      </c>
      <c r="AY326" s="40" t="s">
        <v>131</v>
      </c>
      <c r="BE326" s="118">
        <f>IF($U$326="základná",$N$326,0)</f>
        <v>0</v>
      </c>
      <c r="BF326" s="118">
        <f>IF($U$326="znížená",$N$326,0)</f>
        <v>0</v>
      </c>
      <c r="BG326" s="118">
        <f>IF($U$326="zákl. prenesená",$N$326,0)</f>
        <v>0</v>
      </c>
      <c r="BH326" s="118">
        <f>IF($U$326="zníž. prenesená",$N$326,0)</f>
        <v>0</v>
      </c>
      <c r="BI326" s="118">
        <f>IF($U$326="nulová",$N$326,0)</f>
        <v>0</v>
      </c>
      <c r="BJ326" s="40" t="s">
        <v>136</v>
      </c>
      <c r="BK326" s="119">
        <f>ROUND($L$326*$K$326,3)</f>
        <v>0</v>
      </c>
      <c r="BL326" s="40" t="s">
        <v>607</v>
      </c>
      <c r="BM326" s="40" t="s">
        <v>743</v>
      </c>
    </row>
    <row r="327" spans="2:65" s="40" customFormat="1" ht="27" customHeight="1" x14ac:dyDescent="0.25">
      <c r="B327" s="130"/>
      <c r="C327" s="141" t="s">
        <v>744</v>
      </c>
      <c r="D327" s="141" t="s">
        <v>132</v>
      </c>
      <c r="E327" s="142" t="s">
        <v>745</v>
      </c>
      <c r="F327" s="199" t="s">
        <v>746</v>
      </c>
      <c r="G327" s="200"/>
      <c r="H327" s="200"/>
      <c r="I327" s="201"/>
      <c r="J327" s="112" t="s">
        <v>5</v>
      </c>
      <c r="K327" s="113">
        <v>2</v>
      </c>
      <c r="L327" s="160"/>
      <c r="M327" s="160"/>
      <c r="N327" s="166">
        <f>ROUND($L$327*$K$327,2)</f>
        <v>0</v>
      </c>
      <c r="O327" s="166"/>
      <c r="P327" s="166"/>
      <c r="Q327" s="166"/>
      <c r="R327" s="43"/>
      <c r="T327" s="114"/>
      <c r="U327" s="115" t="s">
        <v>64</v>
      </c>
      <c r="V327" s="116">
        <v>0.503</v>
      </c>
      <c r="W327" s="116">
        <f>$V$327*$K$327</f>
        <v>1.006</v>
      </c>
      <c r="X327" s="116">
        <v>0</v>
      </c>
      <c r="Y327" s="116">
        <f>$X$327*$K$327</f>
        <v>0</v>
      </c>
      <c r="Z327" s="116">
        <v>0</v>
      </c>
      <c r="AA327" s="117">
        <f>$Z$327*$K$327</f>
        <v>0</v>
      </c>
      <c r="AR327" s="40" t="s">
        <v>370</v>
      </c>
      <c r="AT327" s="40" t="s">
        <v>132</v>
      </c>
      <c r="AU327" s="40" t="s">
        <v>136</v>
      </c>
      <c r="AY327" s="40" t="s">
        <v>131</v>
      </c>
      <c r="BE327" s="118">
        <f>IF($U$327="základná",$N$327,0)</f>
        <v>0</v>
      </c>
      <c r="BF327" s="118">
        <f>IF($U$327="znížená",$N$327,0)</f>
        <v>0</v>
      </c>
      <c r="BG327" s="118">
        <f>IF($U$327="zákl. prenesená",$N$327,0)</f>
        <v>0</v>
      </c>
      <c r="BH327" s="118">
        <f>IF($U$327="zníž. prenesená",$N$327,0)</f>
        <v>0</v>
      </c>
      <c r="BI327" s="118">
        <f>IF($U$327="nulová",$N$327,0)</f>
        <v>0</v>
      </c>
      <c r="BJ327" s="40" t="s">
        <v>136</v>
      </c>
      <c r="BK327" s="119">
        <f>ROUND($L$327*$K$327,3)</f>
        <v>0</v>
      </c>
      <c r="BL327" s="40" t="s">
        <v>370</v>
      </c>
      <c r="BM327" s="40" t="s">
        <v>747</v>
      </c>
    </row>
    <row r="328" spans="2:65" s="40" customFormat="1" ht="15.75" customHeight="1" x14ac:dyDescent="0.25">
      <c r="B328" s="130"/>
      <c r="C328" s="145" t="s">
        <v>748</v>
      </c>
      <c r="D328" s="145" t="s">
        <v>183</v>
      </c>
      <c r="E328" s="146" t="s">
        <v>749</v>
      </c>
      <c r="F328" s="196" t="s">
        <v>750</v>
      </c>
      <c r="G328" s="197"/>
      <c r="H328" s="197"/>
      <c r="I328" s="198"/>
      <c r="J328" s="122" t="s">
        <v>5</v>
      </c>
      <c r="K328" s="123">
        <v>2</v>
      </c>
      <c r="L328" s="162"/>
      <c r="M328" s="162"/>
      <c r="N328" s="164">
        <f>ROUND($L$328*$K$328,2)</f>
        <v>0</v>
      </c>
      <c r="O328" s="164"/>
      <c r="P328" s="164"/>
      <c r="Q328" s="164"/>
      <c r="R328" s="43"/>
      <c r="T328" s="114"/>
      <c r="U328" s="115" t="s">
        <v>64</v>
      </c>
      <c r="V328" s="116">
        <v>0</v>
      </c>
      <c r="W328" s="116">
        <f>$V$328*$K$328</f>
        <v>0</v>
      </c>
      <c r="X328" s="116">
        <v>1.088E-4</v>
      </c>
      <c r="Y328" s="116">
        <f>$X$328*$K$328</f>
        <v>2.176E-4</v>
      </c>
      <c r="Z328" s="116">
        <v>0</v>
      </c>
      <c r="AA328" s="117">
        <f>$Z$328*$K$328</f>
        <v>0</v>
      </c>
      <c r="AR328" s="40" t="s">
        <v>607</v>
      </c>
      <c r="AT328" s="40" t="s">
        <v>183</v>
      </c>
      <c r="AU328" s="40" t="s">
        <v>136</v>
      </c>
      <c r="AY328" s="40" t="s">
        <v>131</v>
      </c>
      <c r="BE328" s="118">
        <f>IF($U$328="základná",$N$328,0)</f>
        <v>0</v>
      </c>
      <c r="BF328" s="118">
        <f>IF($U$328="znížená",$N$328,0)</f>
        <v>0</v>
      </c>
      <c r="BG328" s="118">
        <f>IF($U$328="zákl. prenesená",$N$328,0)</f>
        <v>0</v>
      </c>
      <c r="BH328" s="118">
        <f>IF($U$328="zníž. prenesená",$N$328,0)</f>
        <v>0</v>
      </c>
      <c r="BI328" s="118">
        <f>IF($U$328="nulová",$N$328,0)</f>
        <v>0</v>
      </c>
      <c r="BJ328" s="40" t="s">
        <v>136</v>
      </c>
      <c r="BK328" s="119">
        <f>ROUND($L$328*$K$328,3)</f>
        <v>0</v>
      </c>
      <c r="BL328" s="40" t="s">
        <v>607</v>
      </c>
      <c r="BM328" s="40" t="s">
        <v>751</v>
      </c>
    </row>
    <row r="329" spans="2:65" s="40" customFormat="1" ht="39" customHeight="1" x14ac:dyDescent="0.25">
      <c r="B329" s="130"/>
      <c r="C329" s="141" t="s">
        <v>752</v>
      </c>
      <c r="D329" s="141" t="s">
        <v>132</v>
      </c>
      <c r="E329" s="142" t="s">
        <v>753</v>
      </c>
      <c r="F329" s="199" t="s">
        <v>754</v>
      </c>
      <c r="G329" s="200"/>
      <c r="H329" s="200"/>
      <c r="I329" s="201"/>
      <c r="J329" s="112" t="s">
        <v>5</v>
      </c>
      <c r="K329" s="113">
        <v>1</v>
      </c>
      <c r="L329" s="160"/>
      <c r="M329" s="160"/>
      <c r="N329" s="166">
        <f>ROUND($L$329*$K$329,2)</f>
        <v>0</v>
      </c>
      <c r="O329" s="166"/>
      <c r="P329" s="166"/>
      <c r="Q329" s="166"/>
      <c r="R329" s="43"/>
      <c r="T329" s="114"/>
      <c r="U329" s="115" t="s">
        <v>64</v>
      </c>
      <c r="V329" s="116">
        <v>0.28799999999999998</v>
      </c>
      <c r="W329" s="116">
        <f>$V$329*$K$329</f>
        <v>0.28799999999999998</v>
      </c>
      <c r="X329" s="116">
        <v>0</v>
      </c>
      <c r="Y329" s="116">
        <f>$X$329*$K$329</f>
        <v>0</v>
      </c>
      <c r="Z329" s="116">
        <v>0</v>
      </c>
      <c r="AA329" s="117">
        <f>$Z$329*$K$329</f>
        <v>0</v>
      </c>
      <c r="AR329" s="40" t="s">
        <v>370</v>
      </c>
      <c r="AT329" s="40" t="s">
        <v>132</v>
      </c>
      <c r="AU329" s="40" t="s">
        <v>136</v>
      </c>
      <c r="AY329" s="40" t="s">
        <v>131</v>
      </c>
      <c r="BE329" s="118">
        <f>IF($U$329="základná",$N$329,0)</f>
        <v>0</v>
      </c>
      <c r="BF329" s="118">
        <f>IF($U$329="znížená",$N$329,0)</f>
        <v>0</v>
      </c>
      <c r="BG329" s="118">
        <f>IF($U$329="zákl. prenesená",$N$329,0)</f>
        <v>0</v>
      </c>
      <c r="BH329" s="118">
        <f>IF($U$329="zníž. prenesená",$N$329,0)</f>
        <v>0</v>
      </c>
      <c r="BI329" s="118">
        <f>IF($U$329="nulová",$N$329,0)</f>
        <v>0</v>
      </c>
      <c r="BJ329" s="40" t="s">
        <v>136</v>
      </c>
      <c r="BK329" s="119">
        <f>ROUND($L$329*$K$329,3)</f>
        <v>0</v>
      </c>
      <c r="BL329" s="40" t="s">
        <v>370</v>
      </c>
      <c r="BM329" s="40" t="s">
        <v>755</v>
      </c>
    </row>
    <row r="330" spans="2:65" s="40" customFormat="1" ht="27" customHeight="1" x14ac:dyDescent="0.25">
      <c r="B330" s="130"/>
      <c r="C330" s="145" t="s">
        <v>756</v>
      </c>
      <c r="D330" s="145" t="s">
        <v>183</v>
      </c>
      <c r="E330" s="146" t="s">
        <v>757</v>
      </c>
      <c r="F330" s="196" t="s">
        <v>1006</v>
      </c>
      <c r="G330" s="197"/>
      <c r="H330" s="197"/>
      <c r="I330" s="198"/>
      <c r="J330" s="122" t="s">
        <v>758</v>
      </c>
      <c r="K330" s="123">
        <v>1</v>
      </c>
      <c r="L330" s="162"/>
      <c r="M330" s="162"/>
      <c r="N330" s="164">
        <f>ROUND($L$330*$K$330,2)</f>
        <v>0</v>
      </c>
      <c r="O330" s="164"/>
      <c r="P330" s="164"/>
      <c r="Q330" s="164"/>
      <c r="R330" s="43"/>
      <c r="T330" s="114"/>
      <c r="U330" s="115" t="s">
        <v>64</v>
      </c>
      <c r="V330" s="116">
        <v>0</v>
      </c>
      <c r="W330" s="116">
        <f>$V$330*$K$330</f>
        <v>0</v>
      </c>
      <c r="X330" s="116">
        <v>0</v>
      </c>
      <c r="Y330" s="116">
        <f>$X$330*$K$330</f>
        <v>0</v>
      </c>
      <c r="Z330" s="116">
        <v>0</v>
      </c>
      <c r="AA330" s="117">
        <f>$Z$330*$K$330</f>
        <v>0</v>
      </c>
      <c r="AR330" s="40" t="s">
        <v>607</v>
      </c>
      <c r="AT330" s="40" t="s">
        <v>183</v>
      </c>
      <c r="AU330" s="40" t="s">
        <v>136</v>
      </c>
      <c r="AY330" s="40" t="s">
        <v>131</v>
      </c>
      <c r="BE330" s="118">
        <f>IF($U$330="základná",$N$330,0)</f>
        <v>0</v>
      </c>
      <c r="BF330" s="118">
        <f>IF($U$330="znížená",$N$330,0)</f>
        <v>0</v>
      </c>
      <c r="BG330" s="118">
        <f>IF($U$330="zákl. prenesená",$N$330,0)</f>
        <v>0</v>
      </c>
      <c r="BH330" s="118">
        <f>IF($U$330="zníž. prenesená",$N$330,0)</f>
        <v>0</v>
      </c>
      <c r="BI330" s="118">
        <f>IF($U$330="nulová",$N$330,0)</f>
        <v>0</v>
      </c>
      <c r="BJ330" s="40" t="s">
        <v>136</v>
      </c>
      <c r="BK330" s="119">
        <f>ROUND($L$330*$K$330,3)</f>
        <v>0</v>
      </c>
      <c r="BL330" s="40" t="s">
        <v>607</v>
      </c>
      <c r="BM330" s="40" t="s">
        <v>759</v>
      </c>
    </row>
    <row r="331" spans="2:65" s="40" customFormat="1" ht="39" customHeight="1" x14ac:dyDescent="0.25">
      <c r="B331" s="130"/>
      <c r="C331" s="141" t="s">
        <v>760</v>
      </c>
      <c r="D331" s="141" t="s">
        <v>132</v>
      </c>
      <c r="E331" s="142" t="s">
        <v>761</v>
      </c>
      <c r="F331" s="199" t="s">
        <v>762</v>
      </c>
      <c r="G331" s="200"/>
      <c r="H331" s="200"/>
      <c r="I331" s="201"/>
      <c r="J331" s="112" t="s">
        <v>5</v>
      </c>
      <c r="K331" s="113">
        <v>8</v>
      </c>
      <c r="L331" s="160"/>
      <c r="M331" s="160"/>
      <c r="N331" s="166">
        <f>ROUND($L$331*$K$331,2)</f>
        <v>0</v>
      </c>
      <c r="O331" s="166"/>
      <c r="P331" s="166"/>
      <c r="Q331" s="166"/>
      <c r="R331" s="43"/>
      <c r="T331" s="114"/>
      <c r="U331" s="115" t="s">
        <v>64</v>
      </c>
      <c r="V331" s="116">
        <v>0.32800000000000001</v>
      </c>
      <c r="W331" s="116">
        <f>$V$331*$K$331</f>
        <v>2.6240000000000001</v>
      </c>
      <c r="X331" s="116">
        <v>0</v>
      </c>
      <c r="Y331" s="116">
        <f>$X$331*$K$331</f>
        <v>0</v>
      </c>
      <c r="Z331" s="116">
        <v>0</v>
      </c>
      <c r="AA331" s="117">
        <f>$Z$331*$K$331</f>
        <v>0</v>
      </c>
      <c r="AR331" s="40" t="s">
        <v>370</v>
      </c>
      <c r="AT331" s="40" t="s">
        <v>132</v>
      </c>
      <c r="AU331" s="40" t="s">
        <v>136</v>
      </c>
      <c r="AY331" s="40" t="s">
        <v>131</v>
      </c>
      <c r="BE331" s="118">
        <f>IF($U$331="základná",$N$331,0)</f>
        <v>0</v>
      </c>
      <c r="BF331" s="118">
        <f>IF($U$331="znížená",$N$331,0)</f>
        <v>0</v>
      </c>
      <c r="BG331" s="118">
        <f>IF($U$331="zákl. prenesená",$N$331,0)</f>
        <v>0</v>
      </c>
      <c r="BH331" s="118">
        <f>IF($U$331="zníž. prenesená",$N$331,0)</f>
        <v>0</v>
      </c>
      <c r="BI331" s="118">
        <f>IF($U$331="nulová",$N$331,0)</f>
        <v>0</v>
      </c>
      <c r="BJ331" s="40" t="s">
        <v>136</v>
      </c>
      <c r="BK331" s="119">
        <f>ROUND($L$331*$K$331,3)</f>
        <v>0</v>
      </c>
      <c r="BL331" s="40" t="s">
        <v>370</v>
      </c>
      <c r="BM331" s="40" t="s">
        <v>763</v>
      </c>
    </row>
    <row r="332" spans="2:65" s="40" customFormat="1" ht="27" customHeight="1" x14ac:dyDescent="0.25">
      <c r="B332" s="130"/>
      <c r="C332" s="145" t="s">
        <v>764</v>
      </c>
      <c r="D332" s="145" t="s">
        <v>183</v>
      </c>
      <c r="E332" s="146" t="s">
        <v>765</v>
      </c>
      <c r="F332" s="196" t="s">
        <v>1007</v>
      </c>
      <c r="G332" s="197"/>
      <c r="H332" s="197"/>
      <c r="I332" s="198"/>
      <c r="J332" s="122" t="s">
        <v>758</v>
      </c>
      <c r="K332" s="123">
        <v>8</v>
      </c>
      <c r="L332" s="162"/>
      <c r="M332" s="162"/>
      <c r="N332" s="164">
        <f>ROUND($L$332*$K$332,2)</f>
        <v>0</v>
      </c>
      <c r="O332" s="164"/>
      <c r="P332" s="164"/>
      <c r="Q332" s="164"/>
      <c r="R332" s="43"/>
      <c r="T332" s="114"/>
      <c r="U332" s="115" t="s">
        <v>64</v>
      </c>
      <c r="V332" s="116">
        <v>0</v>
      </c>
      <c r="W332" s="116">
        <f>$V$332*$K$332</f>
        <v>0</v>
      </c>
      <c r="X332" s="116">
        <v>0</v>
      </c>
      <c r="Y332" s="116">
        <f>$X$332*$K$332</f>
        <v>0</v>
      </c>
      <c r="Z332" s="116">
        <v>0</v>
      </c>
      <c r="AA332" s="117">
        <f>$Z$332*$K$332</f>
        <v>0</v>
      </c>
      <c r="AR332" s="40" t="s">
        <v>766</v>
      </c>
      <c r="AT332" s="40" t="s">
        <v>183</v>
      </c>
      <c r="AU332" s="40" t="s">
        <v>136</v>
      </c>
      <c r="AY332" s="40" t="s">
        <v>131</v>
      </c>
      <c r="BE332" s="118">
        <f>IF($U$332="základná",$N$332,0)</f>
        <v>0</v>
      </c>
      <c r="BF332" s="118">
        <f>IF($U$332="znížená",$N$332,0)</f>
        <v>0</v>
      </c>
      <c r="BG332" s="118">
        <f>IF($U$332="zákl. prenesená",$N$332,0)</f>
        <v>0</v>
      </c>
      <c r="BH332" s="118">
        <f>IF($U$332="zníž. prenesená",$N$332,0)</f>
        <v>0</v>
      </c>
      <c r="BI332" s="118">
        <f>IF($U$332="nulová",$N$332,0)</f>
        <v>0</v>
      </c>
      <c r="BJ332" s="40" t="s">
        <v>136</v>
      </c>
      <c r="BK332" s="119">
        <f>ROUND($L$332*$K$332,3)</f>
        <v>0</v>
      </c>
      <c r="BL332" s="40" t="s">
        <v>370</v>
      </c>
      <c r="BM332" s="40" t="s">
        <v>767</v>
      </c>
    </row>
    <row r="333" spans="2:65" s="40" customFormat="1" ht="39" customHeight="1" x14ac:dyDescent="0.25">
      <c r="B333" s="130"/>
      <c r="C333" s="141" t="s">
        <v>768</v>
      </c>
      <c r="D333" s="141" t="s">
        <v>132</v>
      </c>
      <c r="E333" s="142" t="s">
        <v>769</v>
      </c>
      <c r="F333" s="199" t="s">
        <v>770</v>
      </c>
      <c r="G333" s="200"/>
      <c r="H333" s="200"/>
      <c r="I333" s="201"/>
      <c r="J333" s="112" t="s">
        <v>5</v>
      </c>
      <c r="K333" s="113">
        <v>1</v>
      </c>
      <c r="L333" s="160"/>
      <c r="M333" s="160"/>
      <c r="N333" s="166">
        <f>ROUND($L$333*$K$333,2)</f>
        <v>0</v>
      </c>
      <c r="O333" s="166"/>
      <c r="P333" s="166"/>
      <c r="Q333" s="166"/>
      <c r="R333" s="43"/>
      <c r="T333" s="114"/>
      <c r="U333" s="115" t="s">
        <v>64</v>
      </c>
      <c r="V333" s="116">
        <v>0.308</v>
      </c>
      <c r="W333" s="116">
        <f>$V$333*$K$333</f>
        <v>0.308</v>
      </c>
      <c r="X333" s="116">
        <v>0</v>
      </c>
      <c r="Y333" s="116">
        <f>$X$333*$K$333</f>
        <v>0</v>
      </c>
      <c r="Z333" s="116">
        <v>0</v>
      </c>
      <c r="AA333" s="117">
        <f>$Z$333*$K$333</f>
        <v>0</v>
      </c>
      <c r="AR333" s="40" t="s">
        <v>370</v>
      </c>
      <c r="AT333" s="40" t="s">
        <v>132</v>
      </c>
      <c r="AU333" s="40" t="s">
        <v>136</v>
      </c>
      <c r="AY333" s="40" t="s">
        <v>131</v>
      </c>
      <c r="BE333" s="118">
        <f>IF($U$333="základná",$N$333,0)</f>
        <v>0</v>
      </c>
      <c r="BF333" s="118">
        <f>IF($U$333="znížená",$N$333,0)</f>
        <v>0</v>
      </c>
      <c r="BG333" s="118">
        <f>IF($U$333="zákl. prenesená",$N$333,0)</f>
        <v>0</v>
      </c>
      <c r="BH333" s="118">
        <f>IF($U$333="zníž. prenesená",$N$333,0)</f>
        <v>0</v>
      </c>
      <c r="BI333" s="118">
        <f>IF($U$333="nulová",$N$333,0)</f>
        <v>0</v>
      </c>
      <c r="BJ333" s="40" t="s">
        <v>136</v>
      </c>
      <c r="BK333" s="119">
        <f>ROUND($L$333*$K$333,3)</f>
        <v>0</v>
      </c>
      <c r="BL333" s="40" t="s">
        <v>370</v>
      </c>
      <c r="BM333" s="40" t="s">
        <v>771</v>
      </c>
    </row>
    <row r="334" spans="2:65" s="40" customFormat="1" ht="27" customHeight="1" x14ac:dyDescent="0.25">
      <c r="B334" s="130"/>
      <c r="C334" s="145" t="s">
        <v>772</v>
      </c>
      <c r="D334" s="145" t="s">
        <v>183</v>
      </c>
      <c r="E334" s="146" t="s">
        <v>773</v>
      </c>
      <c r="F334" s="196" t="s">
        <v>1008</v>
      </c>
      <c r="G334" s="197"/>
      <c r="H334" s="197"/>
      <c r="I334" s="198"/>
      <c r="J334" s="122" t="s">
        <v>758</v>
      </c>
      <c r="K334" s="123">
        <v>1</v>
      </c>
      <c r="L334" s="162"/>
      <c r="M334" s="162"/>
      <c r="N334" s="164">
        <f>ROUND($L$334*$K$334,2)</f>
        <v>0</v>
      </c>
      <c r="O334" s="164"/>
      <c r="P334" s="164"/>
      <c r="Q334" s="164"/>
      <c r="R334" s="43"/>
      <c r="T334" s="114"/>
      <c r="U334" s="115" t="s">
        <v>64</v>
      </c>
      <c r="V334" s="116">
        <v>0</v>
      </c>
      <c r="W334" s="116">
        <f>$V$334*$K$334</f>
        <v>0</v>
      </c>
      <c r="X334" s="116">
        <v>0</v>
      </c>
      <c r="Y334" s="116">
        <f>$X$334*$K$334</f>
        <v>0</v>
      </c>
      <c r="Z334" s="116">
        <v>0</v>
      </c>
      <c r="AA334" s="117">
        <f>$Z$334*$K$334</f>
        <v>0</v>
      </c>
      <c r="AR334" s="40" t="s">
        <v>607</v>
      </c>
      <c r="AT334" s="40" t="s">
        <v>183</v>
      </c>
      <c r="AU334" s="40" t="s">
        <v>136</v>
      </c>
      <c r="AY334" s="40" t="s">
        <v>131</v>
      </c>
      <c r="BE334" s="118">
        <f>IF($U$334="základná",$N$334,0)</f>
        <v>0</v>
      </c>
      <c r="BF334" s="118">
        <f>IF($U$334="znížená",$N$334,0)</f>
        <v>0</v>
      </c>
      <c r="BG334" s="118">
        <f>IF($U$334="zákl. prenesená",$N$334,0)</f>
        <v>0</v>
      </c>
      <c r="BH334" s="118">
        <f>IF($U$334="zníž. prenesená",$N$334,0)</f>
        <v>0</v>
      </c>
      <c r="BI334" s="118">
        <f>IF($U$334="nulová",$N$334,0)</f>
        <v>0</v>
      </c>
      <c r="BJ334" s="40" t="s">
        <v>136</v>
      </c>
      <c r="BK334" s="119">
        <f>ROUND($L$334*$K$334,3)</f>
        <v>0</v>
      </c>
      <c r="BL334" s="40" t="s">
        <v>607</v>
      </c>
      <c r="BM334" s="40" t="s">
        <v>774</v>
      </c>
    </row>
    <row r="335" spans="2:65" s="40" customFormat="1" ht="39" customHeight="1" x14ac:dyDescent="0.25">
      <c r="B335" s="130"/>
      <c r="C335" s="141" t="s">
        <v>775</v>
      </c>
      <c r="D335" s="141" t="s">
        <v>132</v>
      </c>
      <c r="E335" s="142" t="s">
        <v>776</v>
      </c>
      <c r="F335" s="199" t="s">
        <v>777</v>
      </c>
      <c r="G335" s="200"/>
      <c r="H335" s="200"/>
      <c r="I335" s="201"/>
      <c r="J335" s="112" t="s">
        <v>5</v>
      </c>
      <c r="K335" s="113">
        <v>3</v>
      </c>
      <c r="L335" s="160"/>
      <c r="M335" s="160"/>
      <c r="N335" s="166">
        <f>ROUND($L$335*$K$335,2)</f>
        <v>0</v>
      </c>
      <c r="O335" s="166"/>
      <c r="P335" s="166"/>
      <c r="Q335" s="166"/>
      <c r="R335" s="43"/>
      <c r="T335" s="114"/>
      <c r="U335" s="115" t="s">
        <v>64</v>
      </c>
      <c r="V335" s="116">
        <v>0.32800000000000001</v>
      </c>
      <c r="W335" s="116">
        <f>$V$335*$K$335</f>
        <v>0.98399999999999999</v>
      </c>
      <c r="X335" s="116">
        <v>0</v>
      </c>
      <c r="Y335" s="116">
        <f>$X$335*$K$335</f>
        <v>0</v>
      </c>
      <c r="Z335" s="116">
        <v>0</v>
      </c>
      <c r="AA335" s="117">
        <f>$Z$335*$K$335</f>
        <v>0</v>
      </c>
      <c r="AR335" s="40" t="s">
        <v>370</v>
      </c>
      <c r="AT335" s="40" t="s">
        <v>132</v>
      </c>
      <c r="AU335" s="40" t="s">
        <v>136</v>
      </c>
      <c r="AY335" s="40" t="s">
        <v>131</v>
      </c>
      <c r="BE335" s="118">
        <f>IF($U$335="základná",$N$335,0)</f>
        <v>0</v>
      </c>
      <c r="BF335" s="118">
        <f>IF($U$335="znížená",$N$335,0)</f>
        <v>0</v>
      </c>
      <c r="BG335" s="118">
        <f>IF($U$335="zákl. prenesená",$N$335,0)</f>
        <v>0</v>
      </c>
      <c r="BH335" s="118">
        <f>IF($U$335="zníž. prenesená",$N$335,0)</f>
        <v>0</v>
      </c>
      <c r="BI335" s="118">
        <f>IF($U$335="nulová",$N$335,0)</f>
        <v>0</v>
      </c>
      <c r="BJ335" s="40" t="s">
        <v>136</v>
      </c>
      <c r="BK335" s="119">
        <f>ROUND($L$335*$K$335,3)</f>
        <v>0</v>
      </c>
      <c r="BL335" s="40" t="s">
        <v>370</v>
      </c>
      <c r="BM335" s="40" t="s">
        <v>778</v>
      </c>
    </row>
    <row r="336" spans="2:65" s="40" customFormat="1" ht="27" customHeight="1" x14ac:dyDescent="0.25">
      <c r="B336" s="130"/>
      <c r="C336" s="145" t="s">
        <v>779</v>
      </c>
      <c r="D336" s="145" t="s">
        <v>183</v>
      </c>
      <c r="E336" s="146" t="s">
        <v>780</v>
      </c>
      <c r="F336" s="196" t="s">
        <v>1009</v>
      </c>
      <c r="G336" s="197"/>
      <c r="H336" s="197"/>
      <c r="I336" s="198"/>
      <c r="J336" s="122" t="s">
        <v>758</v>
      </c>
      <c r="K336" s="123">
        <v>3</v>
      </c>
      <c r="L336" s="162"/>
      <c r="M336" s="162"/>
      <c r="N336" s="164">
        <f>ROUND($L$336*$K$336,2)</f>
        <v>0</v>
      </c>
      <c r="O336" s="164"/>
      <c r="P336" s="164"/>
      <c r="Q336" s="164"/>
      <c r="R336" s="43"/>
      <c r="T336" s="114"/>
      <c r="U336" s="115" t="s">
        <v>64</v>
      </c>
      <c r="V336" s="116">
        <v>0</v>
      </c>
      <c r="W336" s="116">
        <f>$V$336*$K$336</f>
        <v>0</v>
      </c>
      <c r="X336" s="116">
        <v>0</v>
      </c>
      <c r="Y336" s="116">
        <f>$X$336*$K$336</f>
        <v>0</v>
      </c>
      <c r="Z336" s="116">
        <v>0</v>
      </c>
      <c r="AA336" s="117">
        <f>$Z$336*$K$336</f>
        <v>0</v>
      </c>
      <c r="AR336" s="40" t="s">
        <v>766</v>
      </c>
      <c r="AT336" s="40" t="s">
        <v>183</v>
      </c>
      <c r="AU336" s="40" t="s">
        <v>136</v>
      </c>
      <c r="AY336" s="40" t="s">
        <v>131</v>
      </c>
      <c r="BE336" s="118">
        <f>IF($U$336="základná",$N$336,0)</f>
        <v>0</v>
      </c>
      <c r="BF336" s="118">
        <f>IF($U$336="znížená",$N$336,0)</f>
        <v>0</v>
      </c>
      <c r="BG336" s="118">
        <f>IF($U$336="zákl. prenesená",$N$336,0)</f>
        <v>0</v>
      </c>
      <c r="BH336" s="118">
        <f>IF($U$336="zníž. prenesená",$N$336,0)</f>
        <v>0</v>
      </c>
      <c r="BI336" s="118">
        <f>IF($U$336="nulová",$N$336,0)</f>
        <v>0</v>
      </c>
      <c r="BJ336" s="40" t="s">
        <v>136</v>
      </c>
      <c r="BK336" s="119">
        <f>ROUND($L$336*$K$336,3)</f>
        <v>0</v>
      </c>
      <c r="BL336" s="40" t="s">
        <v>370</v>
      </c>
      <c r="BM336" s="40" t="s">
        <v>781</v>
      </c>
    </row>
    <row r="337" spans="2:65" s="40" customFormat="1" ht="27" customHeight="1" x14ac:dyDescent="0.25">
      <c r="B337" s="130"/>
      <c r="C337" s="141" t="s">
        <v>782</v>
      </c>
      <c r="D337" s="141" t="s">
        <v>132</v>
      </c>
      <c r="E337" s="142" t="s">
        <v>783</v>
      </c>
      <c r="F337" s="199" t="s">
        <v>784</v>
      </c>
      <c r="G337" s="200"/>
      <c r="H337" s="200"/>
      <c r="I337" s="201"/>
      <c r="J337" s="112" t="s">
        <v>5</v>
      </c>
      <c r="K337" s="113">
        <v>4</v>
      </c>
      <c r="L337" s="160"/>
      <c r="M337" s="160"/>
      <c r="N337" s="166">
        <f>ROUND($L$337*$K$337,2)</f>
        <v>0</v>
      </c>
      <c r="O337" s="166"/>
      <c r="P337" s="166"/>
      <c r="Q337" s="166"/>
      <c r="R337" s="43"/>
      <c r="T337" s="114"/>
      <c r="U337" s="115" t="s">
        <v>64</v>
      </c>
      <c r="V337" s="116">
        <v>0.308</v>
      </c>
      <c r="W337" s="116">
        <f>$V$337*$K$337</f>
        <v>1.232</v>
      </c>
      <c r="X337" s="116">
        <v>0</v>
      </c>
      <c r="Y337" s="116">
        <f>$X$337*$K$337</f>
        <v>0</v>
      </c>
      <c r="Z337" s="116">
        <v>0</v>
      </c>
      <c r="AA337" s="117">
        <f>$Z$337*$K$337</f>
        <v>0</v>
      </c>
      <c r="AR337" s="40" t="s">
        <v>370</v>
      </c>
      <c r="AT337" s="40" t="s">
        <v>132</v>
      </c>
      <c r="AU337" s="40" t="s">
        <v>136</v>
      </c>
      <c r="AY337" s="40" t="s">
        <v>131</v>
      </c>
      <c r="BE337" s="118">
        <f>IF($U$337="základná",$N$337,0)</f>
        <v>0</v>
      </c>
      <c r="BF337" s="118">
        <f>IF($U$337="znížená",$N$337,0)</f>
        <v>0</v>
      </c>
      <c r="BG337" s="118">
        <f>IF($U$337="zákl. prenesená",$N$337,0)</f>
        <v>0</v>
      </c>
      <c r="BH337" s="118">
        <f>IF($U$337="zníž. prenesená",$N$337,0)</f>
        <v>0</v>
      </c>
      <c r="BI337" s="118">
        <f>IF($U$337="nulová",$N$337,0)</f>
        <v>0</v>
      </c>
      <c r="BJ337" s="40" t="s">
        <v>136</v>
      </c>
      <c r="BK337" s="119">
        <f>ROUND($L$337*$K$337,3)</f>
        <v>0</v>
      </c>
      <c r="BL337" s="40" t="s">
        <v>370</v>
      </c>
      <c r="BM337" s="40" t="s">
        <v>785</v>
      </c>
    </row>
    <row r="338" spans="2:65" s="40" customFormat="1" ht="15.75" customHeight="1" x14ac:dyDescent="0.25">
      <c r="B338" s="130"/>
      <c r="C338" s="145" t="s">
        <v>786</v>
      </c>
      <c r="D338" s="145" t="s">
        <v>183</v>
      </c>
      <c r="E338" s="146" t="s">
        <v>787</v>
      </c>
      <c r="F338" s="196" t="s">
        <v>1010</v>
      </c>
      <c r="G338" s="197"/>
      <c r="H338" s="197"/>
      <c r="I338" s="198"/>
      <c r="J338" s="122" t="s">
        <v>758</v>
      </c>
      <c r="K338" s="123">
        <v>4</v>
      </c>
      <c r="L338" s="162"/>
      <c r="M338" s="162"/>
      <c r="N338" s="164">
        <f>ROUND($L$338*$K$338,2)</f>
        <v>0</v>
      </c>
      <c r="O338" s="164"/>
      <c r="P338" s="164"/>
      <c r="Q338" s="164"/>
      <c r="R338" s="43"/>
      <c r="T338" s="114"/>
      <c r="U338" s="115" t="s">
        <v>64</v>
      </c>
      <c r="V338" s="116">
        <v>0</v>
      </c>
      <c r="W338" s="116">
        <f>$V$338*$K$338</f>
        <v>0</v>
      </c>
      <c r="X338" s="116">
        <v>0</v>
      </c>
      <c r="Y338" s="116">
        <f>$X$338*$K$338</f>
        <v>0</v>
      </c>
      <c r="Z338" s="116">
        <v>0</v>
      </c>
      <c r="AA338" s="117">
        <f>$Z$338*$K$338</f>
        <v>0</v>
      </c>
      <c r="AR338" s="40" t="s">
        <v>607</v>
      </c>
      <c r="AT338" s="40" t="s">
        <v>183</v>
      </c>
      <c r="AU338" s="40" t="s">
        <v>136</v>
      </c>
      <c r="AY338" s="40" t="s">
        <v>131</v>
      </c>
      <c r="BE338" s="118">
        <f>IF($U$338="základná",$N$338,0)</f>
        <v>0</v>
      </c>
      <c r="BF338" s="118">
        <f>IF($U$338="znížená",$N$338,0)</f>
        <v>0</v>
      </c>
      <c r="BG338" s="118">
        <f>IF($U$338="zákl. prenesená",$N$338,0)</f>
        <v>0</v>
      </c>
      <c r="BH338" s="118">
        <f>IF($U$338="zníž. prenesená",$N$338,0)</f>
        <v>0</v>
      </c>
      <c r="BI338" s="118">
        <f>IF($U$338="nulová",$N$338,0)</f>
        <v>0</v>
      </c>
      <c r="BJ338" s="40" t="s">
        <v>136</v>
      </c>
      <c r="BK338" s="119">
        <f>ROUND($L$338*$K$338,3)</f>
        <v>0</v>
      </c>
      <c r="BL338" s="40" t="s">
        <v>607</v>
      </c>
      <c r="BM338" s="40" t="s">
        <v>788</v>
      </c>
    </row>
    <row r="339" spans="2:65" s="40" customFormat="1" ht="15.75" customHeight="1" x14ac:dyDescent="0.25">
      <c r="B339" s="130"/>
      <c r="C339" s="141" t="s">
        <v>789</v>
      </c>
      <c r="D339" s="141" t="s">
        <v>132</v>
      </c>
      <c r="E339" s="142" t="s">
        <v>790</v>
      </c>
      <c r="F339" s="199" t="s">
        <v>791</v>
      </c>
      <c r="G339" s="200"/>
      <c r="H339" s="200"/>
      <c r="I339" s="201"/>
      <c r="J339" s="112" t="s">
        <v>5</v>
      </c>
      <c r="K339" s="113">
        <v>1</v>
      </c>
      <c r="L339" s="160"/>
      <c r="M339" s="160"/>
      <c r="N339" s="166">
        <f>ROUND($L$339*$K$339,2)</f>
        <v>0</v>
      </c>
      <c r="O339" s="166"/>
      <c r="P339" s="166"/>
      <c r="Q339" s="166"/>
      <c r="R339" s="43"/>
      <c r="T339" s="114"/>
      <c r="U339" s="115" t="s">
        <v>64</v>
      </c>
      <c r="V339" s="116">
        <v>1</v>
      </c>
      <c r="W339" s="116">
        <f>$V$339*$K$339</f>
        <v>1</v>
      </c>
      <c r="X339" s="116">
        <v>0</v>
      </c>
      <c r="Y339" s="116">
        <f>$X$339*$K$339</f>
        <v>0</v>
      </c>
      <c r="Z339" s="116">
        <v>0</v>
      </c>
      <c r="AA339" s="117">
        <f>$Z$339*$K$339</f>
        <v>0</v>
      </c>
      <c r="AR339" s="40" t="s">
        <v>370</v>
      </c>
      <c r="AT339" s="40" t="s">
        <v>132</v>
      </c>
      <c r="AU339" s="40" t="s">
        <v>136</v>
      </c>
      <c r="AY339" s="40" t="s">
        <v>131</v>
      </c>
      <c r="BE339" s="118">
        <f>IF($U$339="základná",$N$339,0)</f>
        <v>0</v>
      </c>
      <c r="BF339" s="118">
        <f>IF($U$339="znížená",$N$339,0)</f>
        <v>0</v>
      </c>
      <c r="BG339" s="118">
        <f>IF($U$339="zákl. prenesená",$N$339,0)</f>
        <v>0</v>
      </c>
      <c r="BH339" s="118">
        <f>IF($U$339="zníž. prenesená",$N$339,0)</f>
        <v>0</v>
      </c>
      <c r="BI339" s="118">
        <f>IF($U$339="nulová",$N$339,0)</f>
        <v>0</v>
      </c>
      <c r="BJ339" s="40" t="s">
        <v>136</v>
      </c>
      <c r="BK339" s="119">
        <f>ROUND($L$339*$K$339,3)</f>
        <v>0</v>
      </c>
      <c r="BL339" s="40" t="s">
        <v>370</v>
      </c>
      <c r="BM339" s="40" t="s">
        <v>792</v>
      </c>
    </row>
    <row r="340" spans="2:65" s="40" customFormat="1" ht="27" customHeight="1" x14ac:dyDescent="0.25">
      <c r="B340" s="130"/>
      <c r="C340" s="145" t="s">
        <v>793</v>
      </c>
      <c r="D340" s="145" t="s">
        <v>183</v>
      </c>
      <c r="E340" s="146" t="s">
        <v>794</v>
      </c>
      <c r="F340" s="196" t="s">
        <v>795</v>
      </c>
      <c r="G340" s="197"/>
      <c r="H340" s="197"/>
      <c r="I340" s="198"/>
      <c r="J340" s="122" t="s">
        <v>796</v>
      </c>
      <c r="K340" s="123">
        <v>1</v>
      </c>
      <c r="L340" s="162"/>
      <c r="M340" s="162"/>
      <c r="N340" s="164">
        <f>ROUND($L$340*$K$340,2)</f>
        <v>0</v>
      </c>
      <c r="O340" s="164"/>
      <c r="P340" s="164"/>
      <c r="Q340" s="164"/>
      <c r="R340" s="43"/>
      <c r="T340" s="114"/>
      <c r="U340" s="115" t="s">
        <v>64</v>
      </c>
      <c r="V340" s="116">
        <v>0</v>
      </c>
      <c r="W340" s="116">
        <f>$V$340*$K$340</f>
        <v>0</v>
      </c>
      <c r="X340" s="116">
        <v>1.5520000000000001E-2</v>
      </c>
      <c r="Y340" s="116">
        <f>$X$340*$K$340</f>
        <v>1.5520000000000001E-2</v>
      </c>
      <c r="Z340" s="116">
        <v>0</v>
      </c>
      <c r="AA340" s="117">
        <f>$Z$340*$K$340</f>
        <v>0</v>
      </c>
      <c r="AR340" s="40" t="s">
        <v>607</v>
      </c>
      <c r="AT340" s="40" t="s">
        <v>183</v>
      </c>
      <c r="AU340" s="40" t="s">
        <v>136</v>
      </c>
      <c r="AY340" s="40" t="s">
        <v>131</v>
      </c>
      <c r="BE340" s="118">
        <f>IF($U$340="základná",$N$340,0)</f>
        <v>0</v>
      </c>
      <c r="BF340" s="118">
        <f>IF($U$340="znížená",$N$340,0)</f>
        <v>0</v>
      </c>
      <c r="BG340" s="118">
        <f>IF($U$340="zákl. prenesená",$N$340,0)</f>
        <v>0</v>
      </c>
      <c r="BH340" s="118">
        <f>IF($U$340="zníž. prenesená",$N$340,0)</f>
        <v>0</v>
      </c>
      <c r="BI340" s="118">
        <f>IF($U$340="nulová",$N$340,0)</f>
        <v>0</v>
      </c>
      <c r="BJ340" s="40" t="s">
        <v>136</v>
      </c>
      <c r="BK340" s="119">
        <f>ROUND($L$340*$K$340,3)</f>
        <v>0</v>
      </c>
      <c r="BL340" s="40" t="s">
        <v>607</v>
      </c>
      <c r="BM340" s="40" t="s">
        <v>797</v>
      </c>
    </row>
    <row r="341" spans="2:65" s="40" customFormat="1" ht="15.75" customHeight="1" x14ac:dyDescent="0.25">
      <c r="B341" s="130"/>
      <c r="C341" s="141" t="s">
        <v>798</v>
      </c>
      <c r="D341" s="141" t="s">
        <v>132</v>
      </c>
      <c r="E341" s="142" t="s">
        <v>799</v>
      </c>
      <c r="F341" s="199" t="s">
        <v>800</v>
      </c>
      <c r="G341" s="200"/>
      <c r="H341" s="200"/>
      <c r="I341" s="201"/>
      <c r="J341" s="112" t="s">
        <v>5</v>
      </c>
      <c r="K341" s="113">
        <v>26</v>
      </c>
      <c r="L341" s="160"/>
      <c r="M341" s="160"/>
      <c r="N341" s="166">
        <f>ROUND($L$341*$K$341,2)</f>
        <v>0</v>
      </c>
      <c r="O341" s="166"/>
      <c r="P341" s="166"/>
      <c r="Q341" s="166"/>
      <c r="R341" s="43"/>
      <c r="T341" s="114"/>
      <c r="U341" s="115" t="s">
        <v>64</v>
      </c>
      <c r="V341" s="116">
        <v>0.31</v>
      </c>
      <c r="W341" s="116">
        <f>$V$341*$K$341</f>
        <v>8.06</v>
      </c>
      <c r="X341" s="116">
        <v>0</v>
      </c>
      <c r="Y341" s="116">
        <f>$X$341*$K$341</f>
        <v>0</v>
      </c>
      <c r="Z341" s="116">
        <v>0</v>
      </c>
      <c r="AA341" s="117">
        <f>$Z$341*$K$341</f>
        <v>0</v>
      </c>
      <c r="AR341" s="40" t="s">
        <v>370</v>
      </c>
      <c r="AT341" s="40" t="s">
        <v>132</v>
      </c>
      <c r="AU341" s="40" t="s">
        <v>136</v>
      </c>
      <c r="AY341" s="40" t="s">
        <v>131</v>
      </c>
      <c r="BE341" s="118">
        <f>IF($U$341="základná",$N$341,0)</f>
        <v>0</v>
      </c>
      <c r="BF341" s="118">
        <f>IF($U$341="znížená",$N$341,0)</f>
        <v>0</v>
      </c>
      <c r="BG341" s="118">
        <f>IF($U$341="zákl. prenesená",$N$341,0)</f>
        <v>0</v>
      </c>
      <c r="BH341" s="118">
        <f>IF($U$341="zníž. prenesená",$N$341,0)</f>
        <v>0</v>
      </c>
      <c r="BI341" s="118">
        <f>IF($U$341="nulová",$N$341,0)</f>
        <v>0</v>
      </c>
      <c r="BJ341" s="40" t="s">
        <v>136</v>
      </c>
      <c r="BK341" s="119">
        <f>ROUND($L$341*$K$341,3)</f>
        <v>0</v>
      </c>
      <c r="BL341" s="40" t="s">
        <v>370</v>
      </c>
      <c r="BM341" s="40" t="s">
        <v>801</v>
      </c>
    </row>
    <row r="342" spans="2:65" s="40" customFormat="1" ht="15.75" customHeight="1" x14ac:dyDescent="0.25">
      <c r="B342" s="130"/>
      <c r="C342" s="145" t="s">
        <v>802</v>
      </c>
      <c r="D342" s="145" t="s">
        <v>183</v>
      </c>
      <c r="E342" s="146" t="s">
        <v>803</v>
      </c>
      <c r="F342" s="196" t="s">
        <v>804</v>
      </c>
      <c r="G342" s="197"/>
      <c r="H342" s="197"/>
      <c r="I342" s="198"/>
      <c r="J342" s="122" t="s">
        <v>5</v>
      </c>
      <c r="K342" s="123">
        <v>13</v>
      </c>
      <c r="L342" s="162"/>
      <c r="M342" s="162"/>
      <c r="N342" s="164">
        <f>ROUND($L$342*$K$342,2)</f>
        <v>0</v>
      </c>
      <c r="O342" s="164"/>
      <c r="P342" s="164"/>
      <c r="Q342" s="164"/>
      <c r="R342" s="43"/>
      <c r="T342" s="114"/>
      <c r="U342" s="115" t="s">
        <v>64</v>
      </c>
      <c r="V342" s="116">
        <v>0</v>
      </c>
      <c r="W342" s="116">
        <f>$V$342*$K$342</f>
        <v>0</v>
      </c>
      <c r="X342" s="116">
        <v>2.4000000000000001E-4</v>
      </c>
      <c r="Y342" s="116">
        <f>$X$342*$K$342</f>
        <v>3.1199999999999999E-3</v>
      </c>
      <c r="Z342" s="116">
        <v>0</v>
      </c>
      <c r="AA342" s="117">
        <f>$Z$342*$K$342</f>
        <v>0</v>
      </c>
      <c r="AR342" s="40" t="s">
        <v>607</v>
      </c>
      <c r="AT342" s="40" t="s">
        <v>183</v>
      </c>
      <c r="AU342" s="40" t="s">
        <v>136</v>
      </c>
      <c r="AY342" s="40" t="s">
        <v>131</v>
      </c>
      <c r="BE342" s="118">
        <f>IF($U$342="základná",$N$342,0)</f>
        <v>0</v>
      </c>
      <c r="BF342" s="118">
        <f>IF($U$342="znížená",$N$342,0)</f>
        <v>0</v>
      </c>
      <c r="BG342" s="118">
        <f>IF($U$342="zákl. prenesená",$N$342,0)</f>
        <v>0</v>
      </c>
      <c r="BH342" s="118">
        <f>IF($U$342="zníž. prenesená",$N$342,0)</f>
        <v>0</v>
      </c>
      <c r="BI342" s="118">
        <f>IF($U$342="nulová",$N$342,0)</f>
        <v>0</v>
      </c>
      <c r="BJ342" s="40" t="s">
        <v>136</v>
      </c>
      <c r="BK342" s="119">
        <f>ROUND($L$342*$K$342,3)</f>
        <v>0</v>
      </c>
      <c r="BL342" s="40" t="s">
        <v>607</v>
      </c>
      <c r="BM342" s="40" t="s">
        <v>805</v>
      </c>
    </row>
    <row r="343" spans="2:65" s="40" customFormat="1" ht="15.75" customHeight="1" x14ac:dyDescent="0.25">
      <c r="B343" s="130"/>
      <c r="C343" s="145" t="s">
        <v>806</v>
      </c>
      <c r="D343" s="145" t="s">
        <v>183</v>
      </c>
      <c r="E343" s="146" t="s">
        <v>807</v>
      </c>
      <c r="F343" s="196" t="s">
        <v>808</v>
      </c>
      <c r="G343" s="197"/>
      <c r="H343" s="197"/>
      <c r="I343" s="198"/>
      <c r="J343" s="122" t="s">
        <v>5</v>
      </c>
      <c r="K343" s="123">
        <v>13</v>
      </c>
      <c r="L343" s="162"/>
      <c r="M343" s="162"/>
      <c r="N343" s="164">
        <f>ROUND($L$343*$K$343,2)</f>
        <v>0</v>
      </c>
      <c r="O343" s="164"/>
      <c r="P343" s="164"/>
      <c r="Q343" s="164"/>
      <c r="R343" s="43"/>
      <c r="T343" s="114"/>
      <c r="U343" s="115" t="s">
        <v>64</v>
      </c>
      <c r="V343" s="116">
        <v>0</v>
      </c>
      <c r="W343" s="116">
        <f>$V$343*$K$343</f>
        <v>0</v>
      </c>
      <c r="X343" s="116">
        <v>2.4000000000000001E-4</v>
      </c>
      <c r="Y343" s="116">
        <f>$X$343*$K$343</f>
        <v>3.1199999999999999E-3</v>
      </c>
      <c r="Z343" s="116">
        <v>0</v>
      </c>
      <c r="AA343" s="117">
        <f>$Z$343*$K$343</f>
        <v>0</v>
      </c>
      <c r="AR343" s="40" t="s">
        <v>607</v>
      </c>
      <c r="AT343" s="40" t="s">
        <v>183</v>
      </c>
      <c r="AU343" s="40" t="s">
        <v>136</v>
      </c>
      <c r="AY343" s="40" t="s">
        <v>131</v>
      </c>
      <c r="BE343" s="118">
        <f>IF($U$343="základná",$N$343,0)</f>
        <v>0</v>
      </c>
      <c r="BF343" s="118">
        <f>IF($U$343="znížená",$N$343,0)</f>
        <v>0</v>
      </c>
      <c r="BG343" s="118">
        <f>IF($U$343="zákl. prenesená",$N$343,0)</f>
        <v>0</v>
      </c>
      <c r="BH343" s="118">
        <f>IF($U$343="zníž. prenesená",$N$343,0)</f>
        <v>0</v>
      </c>
      <c r="BI343" s="118">
        <f>IF($U$343="nulová",$N$343,0)</f>
        <v>0</v>
      </c>
      <c r="BJ343" s="40" t="s">
        <v>136</v>
      </c>
      <c r="BK343" s="119">
        <f>ROUND($L$343*$K$343,3)</f>
        <v>0</v>
      </c>
      <c r="BL343" s="40" t="s">
        <v>607</v>
      </c>
      <c r="BM343" s="40" t="s">
        <v>809</v>
      </c>
    </row>
    <row r="344" spans="2:65" s="40" customFormat="1" ht="15.75" customHeight="1" x14ac:dyDescent="0.25">
      <c r="B344" s="130"/>
      <c r="C344" s="141" t="s">
        <v>810</v>
      </c>
      <c r="D344" s="141" t="s">
        <v>132</v>
      </c>
      <c r="E344" s="142" t="s">
        <v>811</v>
      </c>
      <c r="F344" s="199" t="s">
        <v>812</v>
      </c>
      <c r="G344" s="200"/>
      <c r="H344" s="200"/>
      <c r="I344" s="201"/>
      <c r="J344" s="112" t="s">
        <v>5</v>
      </c>
      <c r="K344" s="113">
        <v>1</v>
      </c>
      <c r="L344" s="160"/>
      <c r="M344" s="160"/>
      <c r="N344" s="166">
        <f>ROUND($L$344*$K$344,2)</f>
        <v>0</v>
      </c>
      <c r="O344" s="166"/>
      <c r="P344" s="166"/>
      <c r="Q344" s="166"/>
      <c r="R344" s="43"/>
      <c r="T344" s="114"/>
      <c r="U344" s="115" t="s">
        <v>64</v>
      </c>
      <c r="V344" s="116">
        <v>0.41</v>
      </c>
      <c r="W344" s="116">
        <f>$V$344*$K$344</f>
        <v>0.41</v>
      </c>
      <c r="X344" s="116">
        <v>0</v>
      </c>
      <c r="Y344" s="116">
        <f>$X$344*$K$344</f>
        <v>0</v>
      </c>
      <c r="Z344" s="116">
        <v>0</v>
      </c>
      <c r="AA344" s="117">
        <f>$Z$344*$K$344</f>
        <v>0</v>
      </c>
      <c r="AR344" s="40" t="s">
        <v>370</v>
      </c>
      <c r="AT344" s="40" t="s">
        <v>132</v>
      </c>
      <c r="AU344" s="40" t="s">
        <v>136</v>
      </c>
      <c r="AY344" s="40" t="s">
        <v>131</v>
      </c>
      <c r="BE344" s="118">
        <f>IF($U$344="základná",$N$344,0)</f>
        <v>0</v>
      </c>
      <c r="BF344" s="118">
        <f>IF($U$344="znížená",$N$344,0)</f>
        <v>0</v>
      </c>
      <c r="BG344" s="118">
        <f>IF($U$344="zákl. prenesená",$N$344,0)</f>
        <v>0</v>
      </c>
      <c r="BH344" s="118">
        <f>IF($U$344="zníž. prenesená",$N$344,0)</f>
        <v>0</v>
      </c>
      <c r="BI344" s="118">
        <f>IF($U$344="nulová",$N$344,0)</f>
        <v>0</v>
      </c>
      <c r="BJ344" s="40" t="s">
        <v>136</v>
      </c>
      <c r="BK344" s="119">
        <f>ROUND($L$344*$K$344,3)</f>
        <v>0</v>
      </c>
      <c r="BL344" s="40" t="s">
        <v>370</v>
      </c>
      <c r="BM344" s="40" t="s">
        <v>813</v>
      </c>
    </row>
    <row r="345" spans="2:65" s="40" customFormat="1" ht="15.75" customHeight="1" x14ac:dyDescent="0.25">
      <c r="B345" s="130"/>
      <c r="C345" s="145" t="s">
        <v>814</v>
      </c>
      <c r="D345" s="145" t="s">
        <v>183</v>
      </c>
      <c r="E345" s="146" t="s">
        <v>815</v>
      </c>
      <c r="F345" s="196" t="s">
        <v>816</v>
      </c>
      <c r="G345" s="197"/>
      <c r="H345" s="197"/>
      <c r="I345" s="198"/>
      <c r="J345" s="122" t="s">
        <v>5</v>
      </c>
      <c r="K345" s="123">
        <v>1</v>
      </c>
      <c r="L345" s="162"/>
      <c r="M345" s="162"/>
      <c r="N345" s="164">
        <f>ROUND($L$345*$K$345,2)</f>
        <v>0</v>
      </c>
      <c r="O345" s="164"/>
      <c r="P345" s="164"/>
      <c r="Q345" s="164"/>
      <c r="R345" s="43"/>
      <c r="T345" s="114"/>
      <c r="U345" s="115" t="s">
        <v>64</v>
      </c>
      <c r="V345" s="116">
        <v>0</v>
      </c>
      <c r="W345" s="116">
        <f>$V$345*$K$345</f>
        <v>0</v>
      </c>
      <c r="X345" s="116">
        <v>5.0000000000000001E-4</v>
      </c>
      <c r="Y345" s="116">
        <f>$X$345*$K$345</f>
        <v>5.0000000000000001E-4</v>
      </c>
      <c r="Z345" s="116">
        <v>0</v>
      </c>
      <c r="AA345" s="117">
        <f>$Z$345*$K$345</f>
        <v>0</v>
      </c>
      <c r="AR345" s="40" t="s">
        <v>607</v>
      </c>
      <c r="AT345" s="40" t="s">
        <v>183</v>
      </c>
      <c r="AU345" s="40" t="s">
        <v>136</v>
      </c>
      <c r="AY345" s="40" t="s">
        <v>131</v>
      </c>
      <c r="BE345" s="118">
        <f>IF($U$345="základná",$N$345,0)</f>
        <v>0</v>
      </c>
      <c r="BF345" s="118">
        <f>IF($U$345="znížená",$N$345,0)</f>
        <v>0</v>
      </c>
      <c r="BG345" s="118">
        <f>IF($U$345="zákl. prenesená",$N$345,0)</f>
        <v>0</v>
      </c>
      <c r="BH345" s="118">
        <f>IF($U$345="zníž. prenesená",$N$345,0)</f>
        <v>0</v>
      </c>
      <c r="BI345" s="118">
        <f>IF($U$345="nulová",$N$345,0)</f>
        <v>0</v>
      </c>
      <c r="BJ345" s="40" t="s">
        <v>136</v>
      </c>
      <c r="BK345" s="119">
        <f>ROUND($L$345*$K$345,3)</f>
        <v>0</v>
      </c>
      <c r="BL345" s="40" t="s">
        <v>607</v>
      </c>
      <c r="BM345" s="40" t="s">
        <v>817</v>
      </c>
    </row>
    <row r="346" spans="2:65" s="40" customFormat="1" ht="15.75" customHeight="1" x14ac:dyDescent="0.25">
      <c r="B346" s="130"/>
      <c r="C346" s="141" t="s">
        <v>818</v>
      </c>
      <c r="D346" s="141" t="s">
        <v>132</v>
      </c>
      <c r="E346" s="142" t="s">
        <v>819</v>
      </c>
      <c r="F346" s="199" t="s">
        <v>820</v>
      </c>
      <c r="G346" s="200"/>
      <c r="H346" s="200"/>
      <c r="I346" s="201"/>
      <c r="J346" s="112" t="s">
        <v>5</v>
      </c>
      <c r="K346" s="113">
        <v>1</v>
      </c>
      <c r="L346" s="160"/>
      <c r="M346" s="160"/>
      <c r="N346" s="166">
        <f>ROUND($L$346*$K$346,2)</f>
        <v>0</v>
      </c>
      <c r="O346" s="166"/>
      <c r="P346" s="166"/>
      <c r="Q346" s="166"/>
      <c r="R346" s="43"/>
      <c r="T346" s="114"/>
      <c r="U346" s="115" t="s">
        <v>64</v>
      </c>
      <c r="V346" s="116">
        <v>0.37</v>
      </c>
      <c r="W346" s="116">
        <f>$V$346*$K$346</f>
        <v>0.37</v>
      </c>
      <c r="X346" s="116">
        <v>0</v>
      </c>
      <c r="Y346" s="116">
        <f>$X$346*$K$346</f>
        <v>0</v>
      </c>
      <c r="Z346" s="116">
        <v>0</v>
      </c>
      <c r="AA346" s="117">
        <f>$Z$346*$K$346</f>
        <v>0</v>
      </c>
      <c r="AR346" s="40" t="s">
        <v>370</v>
      </c>
      <c r="AT346" s="40" t="s">
        <v>132</v>
      </c>
      <c r="AU346" s="40" t="s">
        <v>136</v>
      </c>
      <c r="AY346" s="40" t="s">
        <v>131</v>
      </c>
      <c r="BE346" s="118">
        <f>IF($U$346="základná",$N$346,0)</f>
        <v>0</v>
      </c>
      <c r="BF346" s="118">
        <f>IF($U$346="znížená",$N$346,0)</f>
        <v>0</v>
      </c>
      <c r="BG346" s="118">
        <f>IF($U$346="zákl. prenesená",$N$346,0)</f>
        <v>0</v>
      </c>
      <c r="BH346" s="118">
        <f>IF($U$346="zníž. prenesená",$N$346,0)</f>
        <v>0</v>
      </c>
      <c r="BI346" s="118">
        <f>IF($U$346="nulová",$N$346,0)</f>
        <v>0</v>
      </c>
      <c r="BJ346" s="40" t="s">
        <v>136</v>
      </c>
      <c r="BK346" s="119">
        <f>ROUND($L$346*$K$346,3)</f>
        <v>0</v>
      </c>
      <c r="BL346" s="40" t="s">
        <v>370</v>
      </c>
      <c r="BM346" s="40" t="s">
        <v>821</v>
      </c>
    </row>
    <row r="347" spans="2:65" s="40" customFormat="1" ht="15.75" customHeight="1" x14ac:dyDescent="0.25">
      <c r="B347" s="130"/>
      <c r="C347" s="145" t="s">
        <v>822</v>
      </c>
      <c r="D347" s="145" t="s">
        <v>183</v>
      </c>
      <c r="E347" s="146" t="s">
        <v>823</v>
      </c>
      <c r="F347" s="196" t="s">
        <v>824</v>
      </c>
      <c r="G347" s="197"/>
      <c r="H347" s="197"/>
      <c r="I347" s="198"/>
      <c r="J347" s="122" t="s">
        <v>5</v>
      </c>
      <c r="K347" s="123">
        <v>1</v>
      </c>
      <c r="L347" s="162"/>
      <c r="M347" s="162"/>
      <c r="N347" s="164">
        <f>ROUND($L$347*$K$347,2)</f>
        <v>0</v>
      </c>
      <c r="O347" s="164"/>
      <c r="P347" s="164"/>
      <c r="Q347" s="164"/>
      <c r="R347" s="43"/>
      <c r="T347" s="114"/>
      <c r="U347" s="115" t="s">
        <v>64</v>
      </c>
      <c r="V347" s="116">
        <v>0</v>
      </c>
      <c r="W347" s="116">
        <f>$V$347*$K$347</f>
        <v>0</v>
      </c>
      <c r="X347" s="116">
        <v>2.7999999999999998E-4</v>
      </c>
      <c r="Y347" s="116">
        <f>$X$347*$K$347</f>
        <v>2.7999999999999998E-4</v>
      </c>
      <c r="Z347" s="116">
        <v>0</v>
      </c>
      <c r="AA347" s="117">
        <f>$Z$347*$K$347</f>
        <v>0</v>
      </c>
      <c r="AR347" s="40" t="s">
        <v>607</v>
      </c>
      <c r="AT347" s="40" t="s">
        <v>183</v>
      </c>
      <c r="AU347" s="40" t="s">
        <v>136</v>
      </c>
      <c r="AY347" s="40" t="s">
        <v>131</v>
      </c>
      <c r="BE347" s="118">
        <f>IF($U$347="základná",$N$347,0)</f>
        <v>0</v>
      </c>
      <c r="BF347" s="118">
        <f>IF($U$347="znížená",$N$347,0)</f>
        <v>0</v>
      </c>
      <c r="BG347" s="118">
        <f>IF($U$347="zákl. prenesená",$N$347,0)</f>
        <v>0</v>
      </c>
      <c r="BH347" s="118">
        <f>IF($U$347="zníž. prenesená",$N$347,0)</f>
        <v>0</v>
      </c>
      <c r="BI347" s="118">
        <f>IF($U$347="nulová",$N$347,0)</f>
        <v>0</v>
      </c>
      <c r="BJ347" s="40" t="s">
        <v>136</v>
      </c>
      <c r="BK347" s="119">
        <f>ROUND($L$347*$K$347,3)</f>
        <v>0</v>
      </c>
      <c r="BL347" s="40" t="s">
        <v>607</v>
      </c>
      <c r="BM347" s="40" t="s">
        <v>825</v>
      </c>
    </row>
    <row r="348" spans="2:65" s="40" customFormat="1" ht="27" customHeight="1" x14ac:dyDescent="0.25">
      <c r="B348" s="130"/>
      <c r="C348" s="141" t="s">
        <v>826</v>
      </c>
      <c r="D348" s="141" t="s">
        <v>132</v>
      </c>
      <c r="E348" s="142" t="s">
        <v>827</v>
      </c>
      <c r="F348" s="199" t="s">
        <v>828</v>
      </c>
      <c r="G348" s="200"/>
      <c r="H348" s="200"/>
      <c r="I348" s="201"/>
      <c r="J348" s="112" t="s">
        <v>5</v>
      </c>
      <c r="K348" s="113">
        <v>3</v>
      </c>
      <c r="L348" s="160"/>
      <c r="M348" s="160"/>
      <c r="N348" s="166">
        <f>ROUND($L$348*$K$348,2)</f>
        <v>0</v>
      </c>
      <c r="O348" s="166"/>
      <c r="P348" s="166"/>
      <c r="Q348" s="166"/>
      <c r="R348" s="43"/>
      <c r="T348" s="114"/>
      <c r="U348" s="115" t="s">
        <v>64</v>
      </c>
      <c r="V348" s="116">
        <v>0.43</v>
      </c>
      <c r="W348" s="116">
        <f>$V$348*$K$348</f>
        <v>1.29</v>
      </c>
      <c r="X348" s="116">
        <v>0</v>
      </c>
      <c r="Y348" s="116">
        <f>$X$348*$K$348</f>
        <v>0</v>
      </c>
      <c r="Z348" s="116">
        <v>0</v>
      </c>
      <c r="AA348" s="117">
        <f>$Z$348*$K$348</f>
        <v>0</v>
      </c>
      <c r="AR348" s="40" t="s">
        <v>370</v>
      </c>
      <c r="AT348" s="40" t="s">
        <v>132</v>
      </c>
      <c r="AU348" s="40" t="s">
        <v>136</v>
      </c>
      <c r="AY348" s="40" t="s">
        <v>131</v>
      </c>
      <c r="BE348" s="118">
        <f>IF($U$348="základná",$N$348,0)</f>
        <v>0</v>
      </c>
      <c r="BF348" s="118">
        <f>IF($U$348="znížená",$N$348,0)</f>
        <v>0</v>
      </c>
      <c r="BG348" s="118">
        <f>IF($U$348="zákl. prenesená",$N$348,0)</f>
        <v>0</v>
      </c>
      <c r="BH348" s="118">
        <f>IF($U$348="zníž. prenesená",$N$348,0)</f>
        <v>0</v>
      </c>
      <c r="BI348" s="118">
        <f>IF($U$348="nulová",$N$348,0)</f>
        <v>0</v>
      </c>
      <c r="BJ348" s="40" t="s">
        <v>136</v>
      </c>
      <c r="BK348" s="119">
        <f>ROUND($L$348*$K$348,3)</f>
        <v>0</v>
      </c>
      <c r="BL348" s="40" t="s">
        <v>370</v>
      </c>
      <c r="BM348" s="40" t="s">
        <v>829</v>
      </c>
    </row>
    <row r="349" spans="2:65" s="40" customFormat="1" ht="15.75" customHeight="1" x14ac:dyDescent="0.25">
      <c r="B349" s="130"/>
      <c r="C349" s="145" t="s">
        <v>830</v>
      </c>
      <c r="D349" s="145" t="s">
        <v>183</v>
      </c>
      <c r="E349" s="146" t="s">
        <v>831</v>
      </c>
      <c r="F349" s="196" t="s">
        <v>832</v>
      </c>
      <c r="G349" s="197"/>
      <c r="H349" s="197"/>
      <c r="I349" s="198"/>
      <c r="J349" s="122" t="s">
        <v>5</v>
      </c>
      <c r="K349" s="123">
        <v>3</v>
      </c>
      <c r="L349" s="162"/>
      <c r="M349" s="162"/>
      <c r="N349" s="164">
        <f>ROUND($L$349*$K$349,2)</f>
        <v>0</v>
      </c>
      <c r="O349" s="164"/>
      <c r="P349" s="164"/>
      <c r="Q349" s="164"/>
      <c r="R349" s="43"/>
      <c r="T349" s="114"/>
      <c r="U349" s="115" t="s">
        <v>64</v>
      </c>
      <c r="V349" s="116">
        <v>0</v>
      </c>
      <c r="W349" s="116">
        <f>$V$349*$K$349</f>
        <v>0</v>
      </c>
      <c r="X349" s="116">
        <v>5.1999999999999995E-4</v>
      </c>
      <c r="Y349" s="116">
        <f>$X$349*$K$349</f>
        <v>1.5599999999999998E-3</v>
      </c>
      <c r="Z349" s="116">
        <v>0</v>
      </c>
      <c r="AA349" s="117">
        <f>$Z$349*$K$349</f>
        <v>0</v>
      </c>
      <c r="AR349" s="40" t="s">
        <v>607</v>
      </c>
      <c r="AT349" s="40" t="s">
        <v>183</v>
      </c>
      <c r="AU349" s="40" t="s">
        <v>136</v>
      </c>
      <c r="AY349" s="40" t="s">
        <v>131</v>
      </c>
      <c r="BE349" s="118">
        <f>IF($U$349="základná",$N$349,0)</f>
        <v>0</v>
      </c>
      <c r="BF349" s="118">
        <f>IF($U$349="znížená",$N$349,0)</f>
        <v>0</v>
      </c>
      <c r="BG349" s="118">
        <f>IF($U$349="zákl. prenesená",$N$349,0)</f>
        <v>0</v>
      </c>
      <c r="BH349" s="118">
        <f>IF($U$349="zníž. prenesená",$N$349,0)</f>
        <v>0</v>
      </c>
      <c r="BI349" s="118">
        <f>IF($U$349="nulová",$N$349,0)</f>
        <v>0</v>
      </c>
      <c r="BJ349" s="40" t="s">
        <v>136</v>
      </c>
      <c r="BK349" s="119">
        <f>ROUND($L$349*$K$349,3)</f>
        <v>0</v>
      </c>
      <c r="BL349" s="40" t="s">
        <v>607</v>
      </c>
      <c r="BM349" s="40" t="s">
        <v>833</v>
      </c>
    </row>
    <row r="350" spans="2:65" s="40" customFormat="1" ht="15.75" customHeight="1" x14ac:dyDescent="0.25">
      <c r="B350" s="130"/>
      <c r="C350" s="141" t="s">
        <v>834</v>
      </c>
      <c r="D350" s="141" t="s">
        <v>132</v>
      </c>
      <c r="E350" s="142" t="s">
        <v>835</v>
      </c>
      <c r="F350" s="199" t="s">
        <v>836</v>
      </c>
      <c r="G350" s="200"/>
      <c r="H350" s="200"/>
      <c r="I350" s="201"/>
      <c r="J350" s="112" t="s">
        <v>5</v>
      </c>
      <c r="K350" s="113">
        <v>1</v>
      </c>
      <c r="L350" s="160"/>
      <c r="M350" s="160"/>
      <c r="N350" s="166">
        <f>ROUND($L$350*$K$350,2)</f>
        <v>0</v>
      </c>
      <c r="O350" s="166"/>
      <c r="P350" s="166"/>
      <c r="Q350" s="166"/>
      <c r="R350" s="43"/>
      <c r="T350" s="114"/>
      <c r="U350" s="115" t="s">
        <v>64</v>
      </c>
      <c r="V350" s="116">
        <v>0.35</v>
      </c>
      <c r="W350" s="116">
        <f>$V$350*$K$350</f>
        <v>0.35</v>
      </c>
      <c r="X350" s="116">
        <v>0</v>
      </c>
      <c r="Y350" s="116">
        <f>$X$350*$K$350</f>
        <v>0</v>
      </c>
      <c r="Z350" s="116">
        <v>0</v>
      </c>
      <c r="AA350" s="117">
        <f>$Z$350*$K$350</f>
        <v>0</v>
      </c>
      <c r="AR350" s="40" t="s">
        <v>370</v>
      </c>
      <c r="AT350" s="40" t="s">
        <v>132</v>
      </c>
      <c r="AU350" s="40" t="s">
        <v>136</v>
      </c>
      <c r="AY350" s="40" t="s">
        <v>131</v>
      </c>
      <c r="BE350" s="118">
        <f>IF($U$350="základná",$N$350,0)</f>
        <v>0</v>
      </c>
      <c r="BF350" s="118">
        <f>IF($U$350="znížená",$N$350,0)</f>
        <v>0</v>
      </c>
      <c r="BG350" s="118">
        <f>IF($U$350="zákl. prenesená",$N$350,0)</f>
        <v>0</v>
      </c>
      <c r="BH350" s="118">
        <f>IF($U$350="zníž. prenesená",$N$350,0)</f>
        <v>0</v>
      </c>
      <c r="BI350" s="118">
        <f>IF($U$350="nulová",$N$350,0)</f>
        <v>0</v>
      </c>
      <c r="BJ350" s="40" t="s">
        <v>136</v>
      </c>
      <c r="BK350" s="119">
        <f>ROUND($L$350*$K$350,3)</f>
        <v>0</v>
      </c>
      <c r="BL350" s="40" t="s">
        <v>370</v>
      </c>
      <c r="BM350" s="40" t="s">
        <v>837</v>
      </c>
    </row>
    <row r="351" spans="2:65" s="40" customFormat="1" ht="15.75" customHeight="1" x14ac:dyDescent="0.25">
      <c r="B351" s="130"/>
      <c r="C351" s="145" t="s">
        <v>838</v>
      </c>
      <c r="D351" s="145" t="s">
        <v>183</v>
      </c>
      <c r="E351" s="146" t="s">
        <v>839</v>
      </c>
      <c r="F351" s="196" t="s">
        <v>840</v>
      </c>
      <c r="G351" s="197"/>
      <c r="H351" s="197"/>
      <c r="I351" s="198"/>
      <c r="J351" s="122" t="s">
        <v>5</v>
      </c>
      <c r="K351" s="123">
        <v>1</v>
      </c>
      <c r="L351" s="162"/>
      <c r="M351" s="162"/>
      <c r="N351" s="164">
        <f>ROUND($L$351*$K$351,2)</f>
        <v>0</v>
      </c>
      <c r="O351" s="164"/>
      <c r="P351" s="164"/>
      <c r="Q351" s="164"/>
      <c r="R351" s="43"/>
      <c r="T351" s="114"/>
      <c r="U351" s="115" t="s">
        <v>64</v>
      </c>
      <c r="V351" s="116">
        <v>0</v>
      </c>
      <c r="W351" s="116">
        <f>$V$351*$K$351</f>
        <v>0</v>
      </c>
      <c r="X351" s="116">
        <v>8.0000000000000007E-5</v>
      </c>
      <c r="Y351" s="116">
        <f>$X$351*$K$351</f>
        <v>8.0000000000000007E-5</v>
      </c>
      <c r="Z351" s="116">
        <v>0</v>
      </c>
      <c r="AA351" s="117">
        <f>$Z$351*$K$351</f>
        <v>0</v>
      </c>
      <c r="AR351" s="40" t="s">
        <v>607</v>
      </c>
      <c r="AT351" s="40" t="s">
        <v>183</v>
      </c>
      <c r="AU351" s="40" t="s">
        <v>136</v>
      </c>
      <c r="AY351" s="40" t="s">
        <v>131</v>
      </c>
      <c r="BE351" s="118">
        <f>IF($U$351="základná",$N$351,0)</f>
        <v>0</v>
      </c>
      <c r="BF351" s="118">
        <f>IF($U$351="znížená",$N$351,0)</f>
        <v>0</v>
      </c>
      <c r="BG351" s="118">
        <f>IF($U$351="zákl. prenesená",$N$351,0)</f>
        <v>0</v>
      </c>
      <c r="BH351" s="118">
        <f>IF($U$351="zníž. prenesená",$N$351,0)</f>
        <v>0</v>
      </c>
      <c r="BI351" s="118">
        <f>IF($U$351="nulová",$N$351,0)</f>
        <v>0</v>
      </c>
      <c r="BJ351" s="40" t="s">
        <v>136</v>
      </c>
      <c r="BK351" s="119">
        <f>ROUND($L$351*$K$351,3)</f>
        <v>0</v>
      </c>
      <c r="BL351" s="40" t="s">
        <v>607</v>
      </c>
      <c r="BM351" s="40" t="s">
        <v>841</v>
      </c>
    </row>
    <row r="352" spans="2:65" s="40" customFormat="1" ht="15.75" customHeight="1" x14ac:dyDescent="0.25">
      <c r="B352" s="130"/>
      <c r="C352" s="141" t="s">
        <v>842</v>
      </c>
      <c r="D352" s="141" t="s">
        <v>132</v>
      </c>
      <c r="E352" s="142" t="s">
        <v>843</v>
      </c>
      <c r="F352" s="199" t="s">
        <v>844</v>
      </c>
      <c r="G352" s="200"/>
      <c r="H352" s="200"/>
      <c r="I352" s="201"/>
      <c r="J352" s="112" t="s">
        <v>5</v>
      </c>
      <c r="K352" s="113">
        <v>1</v>
      </c>
      <c r="L352" s="160"/>
      <c r="M352" s="160"/>
      <c r="N352" s="166">
        <f>ROUND($L$352*$K$352,2)</f>
        <v>0</v>
      </c>
      <c r="O352" s="166"/>
      <c r="P352" s="166"/>
      <c r="Q352" s="166"/>
      <c r="R352" s="43"/>
      <c r="T352" s="114"/>
      <c r="U352" s="115" t="s">
        <v>64</v>
      </c>
      <c r="V352" s="116">
        <v>0.47</v>
      </c>
      <c r="W352" s="116">
        <f>$V$352*$K$352</f>
        <v>0.47</v>
      </c>
      <c r="X352" s="116">
        <v>0</v>
      </c>
      <c r="Y352" s="116">
        <f>$X$352*$K$352</f>
        <v>0</v>
      </c>
      <c r="Z352" s="116">
        <v>0</v>
      </c>
      <c r="AA352" s="117">
        <f>$Z$352*$K$352</f>
        <v>0</v>
      </c>
      <c r="AR352" s="40" t="s">
        <v>370</v>
      </c>
      <c r="AT352" s="40" t="s">
        <v>132</v>
      </c>
      <c r="AU352" s="40" t="s">
        <v>136</v>
      </c>
      <c r="AY352" s="40" t="s">
        <v>131</v>
      </c>
      <c r="BE352" s="118">
        <f>IF($U$352="základná",$N$352,0)</f>
        <v>0</v>
      </c>
      <c r="BF352" s="118">
        <f>IF($U$352="znížená",$N$352,0)</f>
        <v>0</v>
      </c>
      <c r="BG352" s="118">
        <f>IF($U$352="zákl. prenesená",$N$352,0)</f>
        <v>0</v>
      </c>
      <c r="BH352" s="118">
        <f>IF($U$352="zníž. prenesená",$N$352,0)</f>
        <v>0</v>
      </c>
      <c r="BI352" s="118">
        <f>IF($U$352="nulová",$N$352,0)</f>
        <v>0</v>
      </c>
      <c r="BJ352" s="40" t="s">
        <v>136</v>
      </c>
      <c r="BK352" s="119">
        <f>ROUND($L$352*$K$352,3)</f>
        <v>0</v>
      </c>
      <c r="BL352" s="40" t="s">
        <v>370</v>
      </c>
      <c r="BM352" s="40" t="s">
        <v>845</v>
      </c>
    </row>
    <row r="353" spans="2:65" s="40" customFormat="1" ht="15.75" customHeight="1" x14ac:dyDescent="0.25">
      <c r="B353" s="130"/>
      <c r="C353" s="145" t="s">
        <v>846</v>
      </c>
      <c r="D353" s="145" t="s">
        <v>183</v>
      </c>
      <c r="E353" s="146" t="s">
        <v>847</v>
      </c>
      <c r="F353" s="196" t="s">
        <v>848</v>
      </c>
      <c r="G353" s="197"/>
      <c r="H353" s="197"/>
      <c r="I353" s="198"/>
      <c r="J353" s="122" t="s">
        <v>5</v>
      </c>
      <c r="K353" s="123">
        <v>1</v>
      </c>
      <c r="L353" s="162"/>
      <c r="M353" s="162"/>
      <c r="N353" s="164">
        <f>ROUND($L$353*$K$353,2)</f>
        <v>0</v>
      </c>
      <c r="O353" s="164"/>
      <c r="P353" s="164"/>
      <c r="Q353" s="164"/>
      <c r="R353" s="43"/>
      <c r="T353" s="114"/>
      <c r="U353" s="115" t="s">
        <v>64</v>
      </c>
      <c r="V353" s="116">
        <v>0</v>
      </c>
      <c r="W353" s="116">
        <f>$V$353*$K$353</f>
        <v>0</v>
      </c>
      <c r="X353" s="116">
        <v>2.5999999999999998E-4</v>
      </c>
      <c r="Y353" s="116">
        <f>$X$353*$K$353</f>
        <v>2.5999999999999998E-4</v>
      </c>
      <c r="Z353" s="116">
        <v>0</v>
      </c>
      <c r="AA353" s="117">
        <f>$Z$353*$K$353</f>
        <v>0</v>
      </c>
      <c r="AR353" s="40" t="s">
        <v>607</v>
      </c>
      <c r="AT353" s="40" t="s">
        <v>183</v>
      </c>
      <c r="AU353" s="40" t="s">
        <v>136</v>
      </c>
      <c r="AY353" s="40" t="s">
        <v>131</v>
      </c>
      <c r="BE353" s="118">
        <f>IF($U$353="základná",$N$353,0)</f>
        <v>0</v>
      </c>
      <c r="BF353" s="118">
        <f>IF($U$353="znížená",$N$353,0)</f>
        <v>0</v>
      </c>
      <c r="BG353" s="118">
        <f>IF($U$353="zákl. prenesená",$N$353,0)</f>
        <v>0</v>
      </c>
      <c r="BH353" s="118">
        <f>IF($U$353="zníž. prenesená",$N$353,0)</f>
        <v>0</v>
      </c>
      <c r="BI353" s="118">
        <f>IF($U$353="nulová",$N$353,0)</f>
        <v>0</v>
      </c>
      <c r="BJ353" s="40" t="s">
        <v>136</v>
      </c>
      <c r="BK353" s="119">
        <f>ROUND($L$353*$K$353,3)</f>
        <v>0</v>
      </c>
      <c r="BL353" s="40" t="s">
        <v>607</v>
      </c>
      <c r="BM353" s="40" t="s">
        <v>849</v>
      </c>
    </row>
    <row r="354" spans="2:65" s="40" customFormat="1" ht="27" customHeight="1" x14ac:dyDescent="0.25">
      <c r="B354" s="130"/>
      <c r="C354" s="141" t="s">
        <v>850</v>
      </c>
      <c r="D354" s="141" t="s">
        <v>132</v>
      </c>
      <c r="E354" s="142" t="s">
        <v>851</v>
      </c>
      <c r="F354" s="199" t="s">
        <v>852</v>
      </c>
      <c r="G354" s="200"/>
      <c r="H354" s="200"/>
      <c r="I354" s="201"/>
      <c r="J354" s="112" t="s">
        <v>5</v>
      </c>
      <c r="K354" s="113">
        <v>1</v>
      </c>
      <c r="L354" s="160"/>
      <c r="M354" s="160"/>
      <c r="N354" s="166">
        <f>ROUND($L$354*$K$354,2)</f>
        <v>0</v>
      </c>
      <c r="O354" s="166"/>
      <c r="P354" s="166"/>
      <c r="Q354" s="166"/>
      <c r="R354" s="43"/>
      <c r="T354" s="114"/>
      <c r="U354" s="115" t="s">
        <v>64</v>
      </c>
      <c r="V354" s="116">
        <v>0.87</v>
      </c>
      <c r="W354" s="116">
        <f>$V$354*$K$354</f>
        <v>0.87</v>
      </c>
      <c r="X354" s="116">
        <v>0</v>
      </c>
      <c r="Y354" s="116">
        <f>$X$354*$K$354</f>
        <v>0</v>
      </c>
      <c r="Z354" s="116">
        <v>0</v>
      </c>
      <c r="AA354" s="117">
        <f>$Z$354*$K$354</f>
        <v>0</v>
      </c>
      <c r="AR354" s="40" t="s">
        <v>370</v>
      </c>
      <c r="AT354" s="40" t="s">
        <v>132</v>
      </c>
      <c r="AU354" s="40" t="s">
        <v>136</v>
      </c>
      <c r="AY354" s="40" t="s">
        <v>131</v>
      </c>
      <c r="BE354" s="118">
        <f>IF($U$354="základná",$N$354,0)</f>
        <v>0</v>
      </c>
      <c r="BF354" s="118">
        <f>IF($U$354="znížená",$N$354,0)</f>
        <v>0</v>
      </c>
      <c r="BG354" s="118">
        <f>IF($U$354="zákl. prenesená",$N$354,0)</f>
        <v>0</v>
      </c>
      <c r="BH354" s="118">
        <f>IF($U$354="zníž. prenesená",$N$354,0)</f>
        <v>0</v>
      </c>
      <c r="BI354" s="118">
        <f>IF($U$354="nulová",$N$354,0)</f>
        <v>0</v>
      </c>
      <c r="BJ354" s="40" t="s">
        <v>136</v>
      </c>
      <c r="BK354" s="119">
        <f>ROUND($L$354*$K$354,3)</f>
        <v>0</v>
      </c>
      <c r="BL354" s="40" t="s">
        <v>370</v>
      </c>
      <c r="BM354" s="40" t="s">
        <v>853</v>
      </c>
    </row>
    <row r="355" spans="2:65" s="40" customFormat="1" ht="27" customHeight="1" x14ac:dyDescent="0.25">
      <c r="B355" s="130"/>
      <c r="C355" s="145" t="s">
        <v>854</v>
      </c>
      <c r="D355" s="145" t="s">
        <v>183</v>
      </c>
      <c r="E355" s="146" t="s">
        <v>855</v>
      </c>
      <c r="F355" s="196" t="s">
        <v>856</v>
      </c>
      <c r="G355" s="197"/>
      <c r="H355" s="197"/>
      <c r="I355" s="198"/>
      <c r="J355" s="122" t="s">
        <v>5</v>
      </c>
      <c r="K355" s="123">
        <v>1</v>
      </c>
      <c r="L355" s="162"/>
      <c r="M355" s="162"/>
      <c r="N355" s="164">
        <f>ROUND($L$355*$K$355,2)</f>
        <v>0</v>
      </c>
      <c r="O355" s="164"/>
      <c r="P355" s="164"/>
      <c r="Q355" s="164"/>
      <c r="R355" s="43"/>
      <c r="T355" s="114"/>
      <c r="U355" s="115" t="s">
        <v>64</v>
      </c>
      <c r="V355" s="116">
        <v>0</v>
      </c>
      <c r="W355" s="116">
        <f>$V$355*$K$355</f>
        <v>0</v>
      </c>
      <c r="X355" s="116">
        <v>0</v>
      </c>
      <c r="Y355" s="116">
        <f>$X$355*$K$355</f>
        <v>0</v>
      </c>
      <c r="Z355" s="116">
        <v>0</v>
      </c>
      <c r="AA355" s="117">
        <f>$Z$355*$K$355</f>
        <v>0</v>
      </c>
      <c r="AR355" s="40" t="s">
        <v>766</v>
      </c>
      <c r="AT355" s="40" t="s">
        <v>183</v>
      </c>
      <c r="AU355" s="40" t="s">
        <v>136</v>
      </c>
      <c r="AY355" s="40" t="s">
        <v>131</v>
      </c>
      <c r="BE355" s="118">
        <f>IF($U$355="základná",$N$355,0)</f>
        <v>0</v>
      </c>
      <c r="BF355" s="118">
        <f>IF($U$355="znížená",$N$355,0)</f>
        <v>0</v>
      </c>
      <c r="BG355" s="118">
        <f>IF($U$355="zákl. prenesená",$N$355,0)</f>
        <v>0</v>
      </c>
      <c r="BH355" s="118">
        <f>IF($U$355="zníž. prenesená",$N$355,0)</f>
        <v>0</v>
      </c>
      <c r="BI355" s="118">
        <f>IF($U$355="nulová",$N$355,0)</f>
        <v>0</v>
      </c>
      <c r="BJ355" s="40" t="s">
        <v>136</v>
      </c>
      <c r="BK355" s="119">
        <f>ROUND($L$355*$K$355,3)</f>
        <v>0</v>
      </c>
      <c r="BL355" s="40" t="s">
        <v>370</v>
      </c>
      <c r="BM355" s="40" t="s">
        <v>857</v>
      </c>
    </row>
    <row r="356" spans="2:65" s="40" customFormat="1" ht="39" customHeight="1" x14ac:dyDescent="0.25">
      <c r="B356" s="130"/>
      <c r="C356" s="141" t="s">
        <v>858</v>
      </c>
      <c r="D356" s="141" t="s">
        <v>132</v>
      </c>
      <c r="E356" s="142" t="s">
        <v>859</v>
      </c>
      <c r="F356" s="199" t="s">
        <v>860</v>
      </c>
      <c r="G356" s="200"/>
      <c r="H356" s="200"/>
      <c r="I356" s="201"/>
      <c r="J356" s="112" t="s">
        <v>5</v>
      </c>
      <c r="K356" s="113">
        <v>4</v>
      </c>
      <c r="L356" s="160"/>
      <c r="M356" s="160"/>
      <c r="N356" s="166">
        <f>ROUND($L$356*$K$356,2)</f>
        <v>0</v>
      </c>
      <c r="O356" s="166"/>
      <c r="P356" s="166"/>
      <c r="Q356" s="166"/>
      <c r="R356" s="43"/>
      <c r="T356" s="114"/>
      <c r="U356" s="115" t="s">
        <v>64</v>
      </c>
      <c r="V356" s="116">
        <v>0.33</v>
      </c>
      <c r="W356" s="116">
        <f>$V$356*$K$356</f>
        <v>1.32</v>
      </c>
      <c r="X356" s="116">
        <v>0</v>
      </c>
      <c r="Y356" s="116">
        <f>$X$356*$K$356</f>
        <v>0</v>
      </c>
      <c r="Z356" s="116">
        <v>0</v>
      </c>
      <c r="AA356" s="117">
        <f>$Z$356*$K$356</f>
        <v>0</v>
      </c>
      <c r="AR356" s="40" t="s">
        <v>370</v>
      </c>
      <c r="AT356" s="40" t="s">
        <v>132</v>
      </c>
      <c r="AU356" s="40" t="s">
        <v>136</v>
      </c>
      <c r="AY356" s="40" t="s">
        <v>131</v>
      </c>
      <c r="BE356" s="118">
        <f>IF($U$356="základná",$N$356,0)</f>
        <v>0</v>
      </c>
      <c r="BF356" s="118">
        <f>IF($U$356="znížená",$N$356,0)</f>
        <v>0</v>
      </c>
      <c r="BG356" s="118">
        <f>IF($U$356="zákl. prenesená",$N$356,0)</f>
        <v>0</v>
      </c>
      <c r="BH356" s="118">
        <f>IF($U$356="zníž. prenesená",$N$356,0)</f>
        <v>0</v>
      </c>
      <c r="BI356" s="118">
        <f>IF($U$356="nulová",$N$356,0)</f>
        <v>0</v>
      </c>
      <c r="BJ356" s="40" t="s">
        <v>136</v>
      </c>
      <c r="BK356" s="119">
        <f>ROUND($L$356*$K$356,3)</f>
        <v>0</v>
      </c>
      <c r="BL356" s="40" t="s">
        <v>370</v>
      </c>
      <c r="BM356" s="40" t="s">
        <v>861</v>
      </c>
    </row>
    <row r="357" spans="2:65" s="40" customFormat="1" ht="27" customHeight="1" x14ac:dyDescent="0.25">
      <c r="B357" s="130"/>
      <c r="C357" s="145" t="s">
        <v>862</v>
      </c>
      <c r="D357" s="145" t="s">
        <v>183</v>
      </c>
      <c r="E357" s="146" t="s">
        <v>863</v>
      </c>
      <c r="F357" s="196" t="s">
        <v>864</v>
      </c>
      <c r="G357" s="197"/>
      <c r="H357" s="197"/>
      <c r="I357" s="198"/>
      <c r="J357" s="122" t="s">
        <v>5</v>
      </c>
      <c r="K357" s="123">
        <v>4</v>
      </c>
      <c r="L357" s="162"/>
      <c r="M357" s="162"/>
      <c r="N357" s="164">
        <f>ROUND($L$357*$K$357,2)</f>
        <v>0</v>
      </c>
      <c r="O357" s="164"/>
      <c r="P357" s="164"/>
      <c r="Q357" s="164"/>
      <c r="R357" s="43"/>
      <c r="T357" s="114"/>
      <c r="U357" s="115" t="s">
        <v>64</v>
      </c>
      <c r="V357" s="116">
        <v>0</v>
      </c>
      <c r="W357" s="116">
        <f>$V$357*$K$357</f>
        <v>0</v>
      </c>
      <c r="X357" s="116">
        <v>1.0399999999999999E-3</v>
      </c>
      <c r="Y357" s="116">
        <f>$X$357*$K$357</f>
        <v>4.1599999999999996E-3</v>
      </c>
      <c r="Z357" s="116">
        <v>0</v>
      </c>
      <c r="AA357" s="117">
        <f>$Z$357*$K$357</f>
        <v>0</v>
      </c>
      <c r="AR357" s="40" t="s">
        <v>607</v>
      </c>
      <c r="AT357" s="40" t="s">
        <v>183</v>
      </c>
      <c r="AU357" s="40" t="s">
        <v>136</v>
      </c>
      <c r="AY357" s="40" t="s">
        <v>131</v>
      </c>
      <c r="BE357" s="118">
        <f>IF($U$357="základná",$N$357,0)</f>
        <v>0</v>
      </c>
      <c r="BF357" s="118">
        <f>IF($U$357="znížená",$N$357,0)</f>
        <v>0</v>
      </c>
      <c r="BG357" s="118">
        <f>IF($U$357="zákl. prenesená",$N$357,0)</f>
        <v>0</v>
      </c>
      <c r="BH357" s="118">
        <f>IF($U$357="zníž. prenesená",$N$357,0)</f>
        <v>0</v>
      </c>
      <c r="BI357" s="118">
        <f>IF($U$357="nulová",$N$357,0)</f>
        <v>0</v>
      </c>
      <c r="BJ357" s="40" t="s">
        <v>136</v>
      </c>
      <c r="BK357" s="119">
        <f>ROUND($L$357*$K$357,3)</f>
        <v>0</v>
      </c>
      <c r="BL357" s="40" t="s">
        <v>607</v>
      </c>
      <c r="BM357" s="40" t="s">
        <v>865</v>
      </c>
    </row>
    <row r="358" spans="2:65" s="40" customFormat="1" ht="39" customHeight="1" x14ac:dyDescent="0.25">
      <c r="B358" s="130"/>
      <c r="C358" s="141" t="s">
        <v>866</v>
      </c>
      <c r="D358" s="141" t="s">
        <v>132</v>
      </c>
      <c r="E358" s="142" t="s">
        <v>867</v>
      </c>
      <c r="F358" s="199" t="s">
        <v>868</v>
      </c>
      <c r="G358" s="200"/>
      <c r="H358" s="200"/>
      <c r="I358" s="201"/>
      <c r="J358" s="112" t="s">
        <v>5</v>
      </c>
      <c r="K358" s="113">
        <v>5</v>
      </c>
      <c r="L358" s="160"/>
      <c r="M358" s="160"/>
      <c r="N358" s="166">
        <f>ROUND($L$358*$K$358,2)</f>
        <v>0</v>
      </c>
      <c r="O358" s="166"/>
      <c r="P358" s="166"/>
      <c r="Q358" s="166"/>
      <c r="R358" s="43"/>
      <c r="T358" s="114"/>
      <c r="U358" s="115" t="s">
        <v>64</v>
      </c>
      <c r="V358" s="116">
        <v>0.34499999999999997</v>
      </c>
      <c r="W358" s="116">
        <f>$V$358*$K$358</f>
        <v>1.7249999999999999</v>
      </c>
      <c r="X358" s="116">
        <v>0</v>
      </c>
      <c r="Y358" s="116">
        <f>$X$358*$K$358</f>
        <v>0</v>
      </c>
      <c r="Z358" s="116">
        <v>0</v>
      </c>
      <c r="AA358" s="117">
        <f>$Z$358*$K$358</f>
        <v>0</v>
      </c>
      <c r="AR358" s="40" t="s">
        <v>370</v>
      </c>
      <c r="AT358" s="40" t="s">
        <v>132</v>
      </c>
      <c r="AU358" s="40" t="s">
        <v>136</v>
      </c>
      <c r="AY358" s="40" t="s">
        <v>131</v>
      </c>
      <c r="BE358" s="118">
        <f>IF($U$358="základná",$N$358,0)</f>
        <v>0</v>
      </c>
      <c r="BF358" s="118">
        <f>IF($U$358="znížená",$N$358,0)</f>
        <v>0</v>
      </c>
      <c r="BG358" s="118">
        <f>IF($U$358="zákl. prenesená",$N$358,0)</f>
        <v>0</v>
      </c>
      <c r="BH358" s="118">
        <f>IF($U$358="zníž. prenesená",$N$358,0)</f>
        <v>0</v>
      </c>
      <c r="BI358" s="118">
        <f>IF($U$358="nulová",$N$358,0)</f>
        <v>0</v>
      </c>
      <c r="BJ358" s="40" t="s">
        <v>136</v>
      </c>
      <c r="BK358" s="119">
        <f>ROUND($L$358*$K$358,3)</f>
        <v>0</v>
      </c>
      <c r="BL358" s="40" t="s">
        <v>370</v>
      </c>
      <c r="BM358" s="40" t="s">
        <v>869</v>
      </c>
    </row>
    <row r="359" spans="2:65" s="40" customFormat="1" ht="27" customHeight="1" x14ac:dyDescent="0.25">
      <c r="B359" s="130"/>
      <c r="C359" s="120" t="s">
        <v>870</v>
      </c>
      <c r="D359" s="120" t="s">
        <v>183</v>
      </c>
      <c r="E359" s="121" t="s">
        <v>871</v>
      </c>
      <c r="F359" s="193" t="s">
        <v>872</v>
      </c>
      <c r="G359" s="194"/>
      <c r="H359" s="194"/>
      <c r="I359" s="195"/>
      <c r="J359" s="122" t="s">
        <v>5</v>
      </c>
      <c r="K359" s="123">
        <v>5</v>
      </c>
      <c r="L359" s="162"/>
      <c r="M359" s="162"/>
      <c r="N359" s="162">
        <f>ROUND($L$359*$K$359,2)</f>
        <v>0</v>
      </c>
      <c r="O359" s="162"/>
      <c r="P359" s="162"/>
      <c r="Q359" s="162"/>
      <c r="R359" s="43"/>
      <c r="T359" s="114"/>
      <c r="U359" s="115" t="s">
        <v>64</v>
      </c>
      <c r="V359" s="116">
        <v>0</v>
      </c>
      <c r="W359" s="116">
        <f>$V$359*$K$359</f>
        <v>0</v>
      </c>
      <c r="X359" s="116">
        <v>1.2999999999999999E-3</v>
      </c>
      <c r="Y359" s="116">
        <f>$X$359*$K$359</f>
        <v>6.4999999999999997E-3</v>
      </c>
      <c r="Z359" s="116">
        <v>0</v>
      </c>
      <c r="AA359" s="117">
        <f>$Z$359*$K$359</f>
        <v>0</v>
      </c>
      <c r="AR359" s="40" t="s">
        <v>607</v>
      </c>
      <c r="AT359" s="40" t="s">
        <v>183</v>
      </c>
      <c r="AU359" s="40" t="s">
        <v>136</v>
      </c>
      <c r="AY359" s="40" t="s">
        <v>131</v>
      </c>
      <c r="BE359" s="118">
        <f>IF($U$359="základná",$N$359,0)</f>
        <v>0</v>
      </c>
      <c r="BF359" s="118">
        <f>IF($U$359="znížená",$N$359,0)</f>
        <v>0</v>
      </c>
      <c r="BG359" s="118">
        <f>IF($U$359="zákl. prenesená",$N$359,0)</f>
        <v>0</v>
      </c>
      <c r="BH359" s="118">
        <f>IF($U$359="zníž. prenesená",$N$359,0)</f>
        <v>0</v>
      </c>
      <c r="BI359" s="118">
        <f>IF($U$359="nulová",$N$359,0)</f>
        <v>0</v>
      </c>
      <c r="BJ359" s="40" t="s">
        <v>136</v>
      </c>
      <c r="BK359" s="119">
        <f>ROUND($L$359*$K$359,3)</f>
        <v>0</v>
      </c>
      <c r="BL359" s="40" t="s">
        <v>607</v>
      </c>
      <c r="BM359" s="40" t="s">
        <v>873</v>
      </c>
    </row>
    <row r="360" spans="2:65" s="40" customFormat="1" ht="39" customHeight="1" x14ac:dyDescent="0.25">
      <c r="B360" s="130"/>
      <c r="C360" s="110" t="s">
        <v>874</v>
      </c>
      <c r="D360" s="110" t="s">
        <v>132</v>
      </c>
      <c r="E360" s="111" t="s">
        <v>875</v>
      </c>
      <c r="F360" s="190" t="s">
        <v>876</v>
      </c>
      <c r="G360" s="191"/>
      <c r="H360" s="191"/>
      <c r="I360" s="192"/>
      <c r="J360" s="112" t="s">
        <v>5</v>
      </c>
      <c r="K360" s="113">
        <v>4</v>
      </c>
      <c r="L360" s="160"/>
      <c r="M360" s="160"/>
      <c r="N360" s="160">
        <f>ROUND($L$360*$K$360,2)</f>
        <v>0</v>
      </c>
      <c r="O360" s="160"/>
      <c r="P360" s="160"/>
      <c r="Q360" s="160"/>
      <c r="R360" s="43"/>
      <c r="T360" s="114"/>
      <c r="U360" s="115" t="s">
        <v>64</v>
      </c>
      <c r="V360" s="116">
        <v>0.35</v>
      </c>
      <c r="W360" s="116">
        <f>$V$360*$K$360</f>
        <v>1.4</v>
      </c>
      <c r="X360" s="116">
        <v>0</v>
      </c>
      <c r="Y360" s="116">
        <f>$X$360*$K$360</f>
        <v>0</v>
      </c>
      <c r="Z360" s="116">
        <v>0</v>
      </c>
      <c r="AA360" s="117">
        <f>$Z$360*$K$360</f>
        <v>0</v>
      </c>
      <c r="AR360" s="40" t="s">
        <v>370</v>
      </c>
      <c r="AT360" s="40" t="s">
        <v>132</v>
      </c>
      <c r="AU360" s="40" t="s">
        <v>136</v>
      </c>
      <c r="AY360" s="40" t="s">
        <v>131</v>
      </c>
      <c r="BE360" s="118">
        <f>IF($U$360="základná",$N$360,0)</f>
        <v>0</v>
      </c>
      <c r="BF360" s="118">
        <f>IF($U$360="znížená",$N$360,0)</f>
        <v>0</v>
      </c>
      <c r="BG360" s="118">
        <f>IF($U$360="zákl. prenesená",$N$360,0)</f>
        <v>0</v>
      </c>
      <c r="BH360" s="118">
        <f>IF($U$360="zníž. prenesená",$N$360,0)</f>
        <v>0</v>
      </c>
      <c r="BI360" s="118">
        <f>IF($U$360="nulová",$N$360,0)</f>
        <v>0</v>
      </c>
      <c r="BJ360" s="40" t="s">
        <v>136</v>
      </c>
      <c r="BK360" s="119">
        <f>ROUND($L$360*$K$360,3)</f>
        <v>0</v>
      </c>
      <c r="BL360" s="40" t="s">
        <v>370</v>
      </c>
      <c r="BM360" s="40" t="s">
        <v>877</v>
      </c>
    </row>
    <row r="361" spans="2:65" s="40" customFormat="1" ht="27" customHeight="1" x14ac:dyDescent="0.25">
      <c r="B361" s="130"/>
      <c r="C361" s="120" t="s">
        <v>878</v>
      </c>
      <c r="D361" s="120" t="s">
        <v>183</v>
      </c>
      <c r="E361" s="121" t="s">
        <v>879</v>
      </c>
      <c r="F361" s="193" t="s">
        <v>880</v>
      </c>
      <c r="G361" s="194"/>
      <c r="H361" s="194"/>
      <c r="I361" s="195"/>
      <c r="J361" s="122" t="s">
        <v>5</v>
      </c>
      <c r="K361" s="123">
        <v>4</v>
      </c>
      <c r="L361" s="162"/>
      <c r="M361" s="162"/>
      <c r="N361" s="162">
        <f>ROUND($L$361*$K$361,2)</f>
        <v>0</v>
      </c>
      <c r="O361" s="162"/>
      <c r="P361" s="162"/>
      <c r="Q361" s="162"/>
      <c r="R361" s="43"/>
      <c r="T361" s="114"/>
      <c r="U361" s="115" t="s">
        <v>64</v>
      </c>
      <c r="V361" s="116">
        <v>0</v>
      </c>
      <c r="W361" s="116">
        <f>$V$361*$K$361</f>
        <v>0</v>
      </c>
      <c r="X361" s="116">
        <v>1.6999999999999999E-3</v>
      </c>
      <c r="Y361" s="116">
        <f>$X$361*$K$361</f>
        <v>6.7999999999999996E-3</v>
      </c>
      <c r="Z361" s="116">
        <v>0</v>
      </c>
      <c r="AA361" s="117">
        <f>$Z$361*$K$361</f>
        <v>0</v>
      </c>
      <c r="AR361" s="40" t="s">
        <v>607</v>
      </c>
      <c r="AT361" s="40" t="s">
        <v>183</v>
      </c>
      <c r="AU361" s="40" t="s">
        <v>136</v>
      </c>
      <c r="AY361" s="40" t="s">
        <v>131</v>
      </c>
      <c r="BE361" s="118">
        <f>IF($U$361="základná",$N$361,0)</f>
        <v>0</v>
      </c>
      <c r="BF361" s="118">
        <f>IF($U$361="znížená",$N$361,0)</f>
        <v>0</v>
      </c>
      <c r="BG361" s="118">
        <f>IF($U$361="zákl. prenesená",$N$361,0)</f>
        <v>0</v>
      </c>
      <c r="BH361" s="118">
        <f>IF($U$361="zníž. prenesená",$N$361,0)</f>
        <v>0</v>
      </c>
      <c r="BI361" s="118">
        <f>IF($U$361="nulová",$N$361,0)</f>
        <v>0</v>
      </c>
      <c r="BJ361" s="40" t="s">
        <v>136</v>
      </c>
      <c r="BK361" s="119">
        <f>ROUND($L$361*$K$361,3)</f>
        <v>0</v>
      </c>
      <c r="BL361" s="40" t="s">
        <v>607</v>
      </c>
      <c r="BM361" s="40" t="s">
        <v>881</v>
      </c>
    </row>
    <row r="362" spans="2:65" s="40" customFormat="1" ht="39" customHeight="1" x14ac:dyDescent="0.25">
      <c r="B362" s="130"/>
      <c r="C362" s="110" t="s">
        <v>882</v>
      </c>
      <c r="D362" s="110" t="s">
        <v>132</v>
      </c>
      <c r="E362" s="111" t="s">
        <v>883</v>
      </c>
      <c r="F362" s="190" t="s">
        <v>884</v>
      </c>
      <c r="G362" s="191"/>
      <c r="H362" s="191"/>
      <c r="I362" s="192"/>
      <c r="J362" s="112" t="s">
        <v>5</v>
      </c>
      <c r="K362" s="113">
        <v>2</v>
      </c>
      <c r="L362" s="160"/>
      <c r="M362" s="160"/>
      <c r="N362" s="160">
        <f>ROUND($L$362*$K$362,2)</f>
        <v>0</v>
      </c>
      <c r="O362" s="160"/>
      <c r="P362" s="160"/>
      <c r="Q362" s="160"/>
      <c r="R362" s="43"/>
      <c r="T362" s="114"/>
      <c r="U362" s="115" t="s">
        <v>64</v>
      </c>
      <c r="V362" s="116">
        <v>0.36</v>
      </c>
      <c r="W362" s="116">
        <f>$V$362*$K$362</f>
        <v>0.72</v>
      </c>
      <c r="X362" s="116">
        <v>0</v>
      </c>
      <c r="Y362" s="116">
        <f>$X$362*$K$362</f>
        <v>0</v>
      </c>
      <c r="Z362" s="116">
        <v>0</v>
      </c>
      <c r="AA362" s="117">
        <f>$Z$362*$K$362</f>
        <v>0</v>
      </c>
      <c r="AR362" s="40" t="s">
        <v>370</v>
      </c>
      <c r="AT362" s="40" t="s">
        <v>132</v>
      </c>
      <c r="AU362" s="40" t="s">
        <v>136</v>
      </c>
      <c r="AY362" s="40" t="s">
        <v>131</v>
      </c>
      <c r="BE362" s="118">
        <f>IF($U$362="základná",$N$362,0)</f>
        <v>0</v>
      </c>
      <c r="BF362" s="118">
        <f>IF($U$362="znížená",$N$362,0)</f>
        <v>0</v>
      </c>
      <c r="BG362" s="118">
        <f>IF($U$362="zákl. prenesená",$N$362,0)</f>
        <v>0</v>
      </c>
      <c r="BH362" s="118">
        <f>IF($U$362="zníž. prenesená",$N$362,0)</f>
        <v>0</v>
      </c>
      <c r="BI362" s="118">
        <f>IF($U$362="nulová",$N$362,0)</f>
        <v>0</v>
      </c>
      <c r="BJ362" s="40" t="s">
        <v>136</v>
      </c>
      <c r="BK362" s="119">
        <f>ROUND($L$362*$K$362,3)</f>
        <v>0</v>
      </c>
      <c r="BL362" s="40" t="s">
        <v>370</v>
      </c>
      <c r="BM362" s="40" t="s">
        <v>885</v>
      </c>
    </row>
    <row r="363" spans="2:65" s="40" customFormat="1" ht="27" customHeight="1" x14ac:dyDescent="0.25">
      <c r="B363" s="130"/>
      <c r="C363" s="120" t="s">
        <v>886</v>
      </c>
      <c r="D363" s="120" t="s">
        <v>183</v>
      </c>
      <c r="E363" s="121" t="s">
        <v>887</v>
      </c>
      <c r="F363" s="193" t="s">
        <v>888</v>
      </c>
      <c r="G363" s="194"/>
      <c r="H363" s="194"/>
      <c r="I363" s="195"/>
      <c r="J363" s="122" t="s">
        <v>5</v>
      </c>
      <c r="K363" s="123">
        <v>2</v>
      </c>
      <c r="L363" s="162"/>
      <c r="M363" s="162"/>
      <c r="N363" s="162">
        <f>ROUND($L$363*$K$363,2)</f>
        <v>0</v>
      </c>
      <c r="O363" s="162"/>
      <c r="P363" s="162"/>
      <c r="Q363" s="162"/>
      <c r="R363" s="43"/>
      <c r="T363" s="114"/>
      <c r="U363" s="115" t="s">
        <v>64</v>
      </c>
      <c r="V363" s="116">
        <v>0</v>
      </c>
      <c r="W363" s="116">
        <f>$V$363*$K$363</f>
        <v>0</v>
      </c>
      <c r="X363" s="116">
        <v>3.2599999999999999E-3</v>
      </c>
      <c r="Y363" s="116">
        <f>$X$363*$K$363</f>
        <v>6.5199999999999998E-3</v>
      </c>
      <c r="Z363" s="116">
        <v>0</v>
      </c>
      <c r="AA363" s="117">
        <f>$Z$363*$K$363</f>
        <v>0</v>
      </c>
      <c r="AR363" s="40" t="s">
        <v>607</v>
      </c>
      <c r="AT363" s="40" t="s">
        <v>183</v>
      </c>
      <c r="AU363" s="40" t="s">
        <v>136</v>
      </c>
      <c r="AY363" s="40" t="s">
        <v>131</v>
      </c>
      <c r="BE363" s="118">
        <f>IF($U$363="základná",$N$363,0)</f>
        <v>0</v>
      </c>
      <c r="BF363" s="118">
        <f>IF($U$363="znížená",$N$363,0)</f>
        <v>0</v>
      </c>
      <c r="BG363" s="118">
        <f>IF($U$363="zákl. prenesená",$N$363,0)</f>
        <v>0</v>
      </c>
      <c r="BH363" s="118">
        <f>IF($U$363="zníž. prenesená",$N$363,0)</f>
        <v>0</v>
      </c>
      <c r="BI363" s="118">
        <f>IF($U$363="nulová",$N$363,0)</f>
        <v>0</v>
      </c>
      <c r="BJ363" s="40" t="s">
        <v>136</v>
      </c>
      <c r="BK363" s="119">
        <f>ROUND($L$363*$K$363,3)</f>
        <v>0</v>
      </c>
      <c r="BL363" s="40" t="s">
        <v>607</v>
      </c>
      <c r="BM363" s="40" t="s">
        <v>889</v>
      </c>
    </row>
    <row r="364" spans="2:65" s="40" customFormat="1" ht="27" customHeight="1" x14ac:dyDescent="0.25">
      <c r="B364" s="130"/>
      <c r="C364" s="110" t="s">
        <v>890</v>
      </c>
      <c r="D364" s="110" t="s">
        <v>132</v>
      </c>
      <c r="E364" s="111" t="s">
        <v>891</v>
      </c>
      <c r="F364" s="190" t="s">
        <v>892</v>
      </c>
      <c r="G364" s="191"/>
      <c r="H364" s="191"/>
      <c r="I364" s="192"/>
      <c r="J364" s="112" t="s">
        <v>5</v>
      </c>
      <c r="K364" s="113">
        <v>5</v>
      </c>
      <c r="L364" s="160"/>
      <c r="M364" s="160"/>
      <c r="N364" s="160">
        <f>ROUND($L$364*$K$364,2)</f>
        <v>0</v>
      </c>
      <c r="O364" s="160"/>
      <c r="P364" s="160"/>
      <c r="Q364" s="160"/>
      <c r="R364" s="43"/>
      <c r="T364" s="114"/>
      <c r="U364" s="115" t="s">
        <v>64</v>
      </c>
      <c r="V364" s="116">
        <v>0.3</v>
      </c>
      <c r="W364" s="116">
        <f>$V$364*$K$364</f>
        <v>1.5</v>
      </c>
      <c r="X364" s="116">
        <v>0</v>
      </c>
      <c r="Y364" s="116">
        <f>$X$364*$K$364</f>
        <v>0</v>
      </c>
      <c r="Z364" s="116">
        <v>0</v>
      </c>
      <c r="AA364" s="117">
        <f>$Z$364*$K$364</f>
        <v>0</v>
      </c>
      <c r="AR364" s="40" t="s">
        <v>370</v>
      </c>
      <c r="AT364" s="40" t="s">
        <v>132</v>
      </c>
      <c r="AU364" s="40" t="s">
        <v>136</v>
      </c>
      <c r="AY364" s="40" t="s">
        <v>131</v>
      </c>
      <c r="BE364" s="118">
        <f>IF($U$364="základná",$N$364,0)</f>
        <v>0</v>
      </c>
      <c r="BF364" s="118">
        <f>IF($U$364="znížená",$N$364,0)</f>
        <v>0</v>
      </c>
      <c r="BG364" s="118">
        <f>IF($U$364="zákl. prenesená",$N$364,0)</f>
        <v>0</v>
      </c>
      <c r="BH364" s="118">
        <f>IF($U$364="zníž. prenesená",$N$364,0)</f>
        <v>0</v>
      </c>
      <c r="BI364" s="118">
        <f>IF($U$364="nulová",$N$364,0)</f>
        <v>0</v>
      </c>
      <c r="BJ364" s="40" t="s">
        <v>136</v>
      </c>
      <c r="BK364" s="119">
        <f>ROUND($L$364*$K$364,3)</f>
        <v>0</v>
      </c>
      <c r="BL364" s="40" t="s">
        <v>370</v>
      </c>
      <c r="BM364" s="40" t="s">
        <v>893</v>
      </c>
    </row>
    <row r="365" spans="2:65" s="40" customFormat="1" ht="27" customHeight="1" x14ac:dyDescent="0.25">
      <c r="B365" s="130"/>
      <c r="C365" s="120" t="s">
        <v>894</v>
      </c>
      <c r="D365" s="120" t="s">
        <v>183</v>
      </c>
      <c r="E365" s="121" t="s">
        <v>895</v>
      </c>
      <c r="F365" s="193" t="s">
        <v>896</v>
      </c>
      <c r="G365" s="194"/>
      <c r="H365" s="194"/>
      <c r="I365" s="195"/>
      <c r="J365" s="122" t="s">
        <v>5</v>
      </c>
      <c r="K365" s="123">
        <v>5</v>
      </c>
      <c r="L365" s="162"/>
      <c r="M365" s="162"/>
      <c r="N365" s="162">
        <f>ROUND($L$365*$K$365,2)</f>
        <v>0</v>
      </c>
      <c r="O365" s="162"/>
      <c r="P365" s="162"/>
      <c r="Q365" s="162"/>
      <c r="R365" s="43"/>
      <c r="T365" s="114"/>
      <c r="U365" s="115" t="s">
        <v>64</v>
      </c>
      <c r="V365" s="116">
        <v>0</v>
      </c>
      <c r="W365" s="116">
        <f>$V$365*$K$365</f>
        <v>0</v>
      </c>
      <c r="X365" s="116">
        <v>6.9999999999999999E-4</v>
      </c>
      <c r="Y365" s="116">
        <f>$X$365*$K$365</f>
        <v>3.5000000000000001E-3</v>
      </c>
      <c r="Z365" s="116">
        <v>0</v>
      </c>
      <c r="AA365" s="117">
        <f>$Z$365*$K$365</f>
        <v>0</v>
      </c>
      <c r="AR365" s="40" t="s">
        <v>607</v>
      </c>
      <c r="AT365" s="40" t="s">
        <v>183</v>
      </c>
      <c r="AU365" s="40" t="s">
        <v>136</v>
      </c>
      <c r="AY365" s="40" t="s">
        <v>131</v>
      </c>
      <c r="BE365" s="118">
        <f>IF($U$365="základná",$N$365,0)</f>
        <v>0</v>
      </c>
      <c r="BF365" s="118">
        <f>IF($U$365="znížená",$N$365,0)</f>
        <v>0</v>
      </c>
      <c r="BG365" s="118">
        <f>IF($U$365="zákl. prenesená",$N$365,0)</f>
        <v>0</v>
      </c>
      <c r="BH365" s="118">
        <f>IF($U$365="zníž. prenesená",$N$365,0)</f>
        <v>0</v>
      </c>
      <c r="BI365" s="118">
        <f>IF($U$365="nulová",$N$365,0)</f>
        <v>0</v>
      </c>
      <c r="BJ365" s="40" t="s">
        <v>136</v>
      </c>
      <c r="BK365" s="119">
        <f>ROUND($L$365*$K$365,3)</f>
        <v>0</v>
      </c>
      <c r="BL365" s="40" t="s">
        <v>607</v>
      </c>
      <c r="BM365" s="40" t="s">
        <v>897</v>
      </c>
    </row>
    <row r="366" spans="2:65" s="40" customFormat="1" ht="27" customHeight="1" x14ac:dyDescent="0.25">
      <c r="B366" s="130"/>
      <c r="C366" s="110" t="s">
        <v>898</v>
      </c>
      <c r="D366" s="110" t="s">
        <v>132</v>
      </c>
      <c r="E366" s="111" t="s">
        <v>899</v>
      </c>
      <c r="F366" s="190" t="s">
        <v>900</v>
      </c>
      <c r="G366" s="191"/>
      <c r="H366" s="191"/>
      <c r="I366" s="192"/>
      <c r="J366" s="112" t="s">
        <v>2</v>
      </c>
      <c r="K366" s="113">
        <v>66</v>
      </c>
      <c r="L366" s="160"/>
      <c r="M366" s="160"/>
      <c r="N366" s="160">
        <f>ROUND($L$366*$K$366,2)</f>
        <v>0</v>
      </c>
      <c r="O366" s="160"/>
      <c r="P366" s="160"/>
      <c r="Q366" s="160"/>
      <c r="R366" s="43"/>
      <c r="T366" s="114"/>
      <c r="U366" s="115" t="s">
        <v>64</v>
      </c>
      <c r="V366" s="116">
        <v>5.1999999999999998E-2</v>
      </c>
      <c r="W366" s="116">
        <f>$V$366*$K$366</f>
        <v>3.4319999999999999</v>
      </c>
      <c r="X366" s="116">
        <v>0</v>
      </c>
      <c r="Y366" s="116">
        <f>$X$366*$K$366</f>
        <v>0</v>
      </c>
      <c r="Z366" s="116">
        <v>0</v>
      </c>
      <c r="AA366" s="117">
        <f>$Z$366*$K$366</f>
        <v>0</v>
      </c>
      <c r="AR366" s="40" t="s">
        <v>370</v>
      </c>
      <c r="AT366" s="40" t="s">
        <v>132</v>
      </c>
      <c r="AU366" s="40" t="s">
        <v>136</v>
      </c>
      <c r="AY366" s="40" t="s">
        <v>131</v>
      </c>
      <c r="BE366" s="118">
        <f>IF($U$366="základná",$N$366,0)</f>
        <v>0</v>
      </c>
      <c r="BF366" s="118">
        <f>IF($U$366="znížená",$N$366,0)</f>
        <v>0</v>
      </c>
      <c r="BG366" s="118">
        <f>IF($U$366="zákl. prenesená",$N$366,0)</f>
        <v>0</v>
      </c>
      <c r="BH366" s="118">
        <f>IF($U$366="zníž. prenesená",$N$366,0)</f>
        <v>0</v>
      </c>
      <c r="BI366" s="118">
        <f>IF($U$366="nulová",$N$366,0)</f>
        <v>0</v>
      </c>
      <c r="BJ366" s="40" t="s">
        <v>136</v>
      </c>
      <c r="BK366" s="119">
        <f>ROUND($L$366*$K$366,3)</f>
        <v>0</v>
      </c>
      <c r="BL366" s="40" t="s">
        <v>370</v>
      </c>
      <c r="BM366" s="40" t="s">
        <v>901</v>
      </c>
    </row>
    <row r="367" spans="2:65" s="40" customFormat="1" ht="15.75" customHeight="1" x14ac:dyDescent="0.25">
      <c r="B367" s="130"/>
      <c r="C367" s="120" t="s">
        <v>902</v>
      </c>
      <c r="D367" s="120" t="s">
        <v>183</v>
      </c>
      <c r="E367" s="121" t="s">
        <v>903</v>
      </c>
      <c r="F367" s="193" t="s">
        <v>904</v>
      </c>
      <c r="G367" s="194"/>
      <c r="H367" s="194"/>
      <c r="I367" s="195"/>
      <c r="J367" s="122" t="s">
        <v>905</v>
      </c>
      <c r="K367" s="123">
        <v>70</v>
      </c>
      <c r="L367" s="162"/>
      <c r="M367" s="162"/>
      <c r="N367" s="162">
        <f>ROUND($L$367*$K$367,2)</f>
        <v>0</v>
      </c>
      <c r="O367" s="162"/>
      <c r="P367" s="162"/>
      <c r="Q367" s="162"/>
      <c r="R367" s="43"/>
      <c r="T367" s="114"/>
      <c r="U367" s="115" t="s">
        <v>64</v>
      </c>
      <c r="V367" s="116">
        <v>0</v>
      </c>
      <c r="W367" s="116">
        <f>$V$367*$K$367</f>
        <v>0</v>
      </c>
      <c r="X367" s="116">
        <v>0</v>
      </c>
      <c r="Y367" s="116">
        <f>$X$367*$K$367</f>
        <v>0</v>
      </c>
      <c r="Z367" s="116">
        <v>0</v>
      </c>
      <c r="AA367" s="117">
        <f>$Z$367*$K$367</f>
        <v>0</v>
      </c>
      <c r="AR367" s="40" t="s">
        <v>766</v>
      </c>
      <c r="AT367" s="40" t="s">
        <v>183</v>
      </c>
      <c r="AU367" s="40" t="s">
        <v>136</v>
      </c>
      <c r="AY367" s="40" t="s">
        <v>131</v>
      </c>
      <c r="BE367" s="118">
        <f>IF($U$367="základná",$N$367,0)</f>
        <v>0</v>
      </c>
      <c r="BF367" s="118">
        <f>IF($U$367="znížená",$N$367,0)</f>
        <v>0</v>
      </c>
      <c r="BG367" s="118">
        <f>IF($U$367="zákl. prenesená",$N$367,0)</f>
        <v>0</v>
      </c>
      <c r="BH367" s="118">
        <f>IF($U$367="zníž. prenesená",$N$367,0)</f>
        <v>0</v>
      </c>
      <c r="BI367" s="118">
        <f>IF($U$367="nulová",$N$367,0)</f>
        <v>0</v>
      </c>
      <c r="BJ367" s="40" t="s">
        <v>136</v>
      </c>
      <c r="BK367" s="119">
        <f>ROUND($L$367*$K$367,3)</f>
        <v>0</v>
      </c>
      <c r="BL367" s="40" t="s">
        <v>370</v>
      </c>
      <c r="BM367" s="40" t="s">
        <v>906</v>
      </c>
    </row>
    <row r="368" spans="2:65" s="40" customFormat="1" ht="27" customHeight="1" x14ac:dyDescent="0.25">
      <c r="B368" s="130"/>
      <c r="C368" s="110" t="s">
        <v>907</v>
      </c>
      <c r="D368" s="110" t="s">
        <v>132</v>
      </c>
      <c r="E368" s="111" t="s">
        <v>908</v>
      </c>
      <c r="F368" s="190" t="s">
        <v>909</v>
      </c>
      <c r="G368" s="191"/>
      <c r="H368" s="191"/>
      <c r="I368" s="192"/>
      <c r="J368" s="112" t="s">
        <v>2</v>
      </c>
      <c r="K368" s="113">
        <v>72</v>
      </c>
      <c r="L368" s="160"/>
      <c r="M368" s="160"/>
      <c r="N368" s="160">
        <f>ROUND($L$368*$K$368,2)</f>
        <v>0</v>
      </c>
      <c r="O368" s="160"/>
      <c r="P368" s="160"/>
      <c r="Q368" s="160"/>
      <c r="R368" s="43"/>
      <c r="T368" s="114"/>
      <c r="U368" s="115" t="s">
        <v>64</v>
      </c>
      <c r="V368" s="116">
        <v>5.8999999999999997E-2</v>
      </c>
      <c r="W368" s="116">
        <f>$V$368*$K$368</f>
        <v>4.2479999999999993</v>
      </c>
      <c r="X368" s="116">
        <v>0</v>
      </c>
      <c r="Y368" s="116">
        <f>$X$368*$K$368</f>
        <v>0</v>
      </c>
      <c r="Z368" s="116">
        <v>0</v>
      </c>
      <c r="AA368" s="117">
        <f>$Z$368*$K$368</f>
        <v>0</v>
      </c>
      <c r="AR368" s="40" t="s">
        <v>370</v>
      </c>
      <c r="AT368" s="40" t="s">
        <v>132</v>
      </c>
      <c r="AU368" s="40" t="s">
        <v>136</v>
      </c>
      <c r="AY368" s="40" t="s">
        <v>131</v>
      </c>
      <c r="BE368" s="118">
        <f>IF($U$368="základná",$N$368,0)</f>
        <v>0</v>
      </c>
      <c r="BF368" s="118">
        <f>IF($U$368="znížená",$N$368,0)</f>
        <v>0</v>
      </c>
      <c r="BG368" s="118">
        <f>IF($U$368="zákl. prenesená",$N$368,0)</f>
        <v>0</v>
      </c>
      <c r="BH368" s="118">
        <f>IF($U$368="zníž. prenesená",$N$368,0)</f>
        <v>0</v>
      </c>
      <c r="BI368" s="118">
        <f>IF($U$368="nulová",$N$368,0)</f>
        <v>0</v>
      </c>
      <c r="BJ368" s="40" t="s">
        <v>136</v>
      </c>
      <c r="BK368" s="119">
        <f>ROUND($L$368*$K$368,3)</f>
        <v>0</v>
      </c>
      <c r="BL368" s="40" t="s">
        <v>370</v>
      </c>
      <c r="BM368" s="40" t="s">
        <v>910</v>
      </c>
    </row>
    <row r="369" spans="2:65" s="40" customFormat="1" ht="15.75" customHeight="1" x14ac:dyDescent="0.25">
      <c r="B369" s="130"/>
      <c r="C369" s="120" t="s">
        <v>911</v>
      </c>
      <c r="D369" s="120" t="s">
        <v>183</v>
      </c>
      <c r="E369" s="121" t="s">
        <v>912</v>
      </c>
      <c r="F369" s="193" t="s">
        <v>913</v>
      </c>
      <c r="G369" s="194"/>
      <c r="H369" s="194"/>
      <c r="I369" s="195"/>
      <c r="J369" s="122" t="s">
        <v>905</v>
      </c>
      <c r="K369" s="123">
        <v>74</v>
      </c>
      <c r="L369" s="162"/>
      <c r="M369" s="162"/>
      <c r="N369" s="162">
        <f>ROUND($L$369*$K$369,2)</f>
        <v>0</v>
      </c>
      <c r="O369" s="162"/>
      <c r="P369" s="162"/>
      <c r="Q369" s="162"/>
      <c r="R369" s="43"/>
      <c r="T369" s="114"/>
      <c r="U369" s="115" t="s">
        <v>64</v>
      </c>
      <c r="V369" s="116">
        <v>0</v>
      </c>
      <c r="W369" s="116">
        <f>$V$369*$K$369</f>
        <v>0</v>
      </c>
      <c r="X369" s="116">
        <v>0</v>
      </c>
      <c r="Y369" s="116">
        <f>$X$369*$K$369</f>
        <v>0</v>
      </c>
      <c r="Z369" s="116">
        <v>0</v>
      </c>
      <c r="AA369" s="117">
        <f>$Z$369*$K$369</f>
        <v>0</v>
      </c>
      <c r="AR369" s="40" t="s">
        <v>766</v>
      </c>
      <c r="AT369" s="40" t="s">
        <v>183</v>
      </c>
      <c r="AU369" s="40" t="s">
        <v>136</v>
      </c>
      <c r="AY369" s="40" t="s">
        <v>131</v>
      </c>
      <c r="BE369" s="118">
        <f>IF($U$369="základná",$N$369,0)</f>
        <v>0</v>
      </c>
      <c r="BF369" s="118">
        <f>IF($U$369="znížená",$N$369,0)</f>
        <v>0</v>
      </c>
      <c r="BG369" s="118">
        <f>IF($U$369="zákl. prenesená",$N$369,0)</f>
        <v>0</v>
      </c>
      <c r="BH369" s="118">
        <f>IF($U$369="zníž. prenesená",$N$369,0)</f>
        <v>0</v>
      </c>
      <c r="BI369" s="118">
        <f>IF($U$369="nulová",$N$369,0)</f>
        <v>0</v>
      </c>
      <c r="BJ369" s="40" t="s">
        <v>136</v>
      </c>
      <c r="BK369" s="119">
        <f>ROUND($L$369*$K$369,3)</f>
        <v>0</v>
      </c>
      <c r="BL369" s="40" t="s">
        <v>370</v>
      </c>
      <c r="BM369" s="40" t="s">
        <v>914</v>
      </c>
    </row>
    <row r="370" spans="2:65" s="40" customFormat="1" ht="27" customHeight="1" x14ac:dyDescent="0.25">
      <c r="B370" s="130"/>
      <c r="C370" s="110" t="s">
        <v>915</v>
      </c>
      <c r="D370" s="110" t="s">
        <v>132</v>
      </c>
      <c r="E370" s="111" t="s">
        <v>916</v>
      </c>
      <c r="F370" s="190" t="s">
        <v>917</v>
      </c>
      <c r="G370" s="191"/>
      <c r="H370" s="191"/>
      <c r="I370" s="192"/>
      <c r="J370" s="112" t="s">
        <v>2</v>
      </c>
      <c r="K370" s="113">
        <v>22</v>
      </c>
      <c r="L370" s="160"/>
      <c r="M370" s="160"/>
      <c r="N370" s="160">
        <f>ROUND($L$370*$K$370,2)</f>
        <v>0</v>
      </c>
      <c r="O370" s="160"/>
      <c r="P370" s="160"/>
      <c r="Q370" s="160"/>
      <c r="R370" s="43"/>
      <c r="T370" s="114"/>
      <c r="U370" s="115" t="s">
        <v>64</v>
      </c>
      <c r="V370" s="116">
        <v>4.4999999999999998E-2</v>
      </c>
      <c r="W370" s="116">
        <f>$V$370*$K$370</f>
        <v>0.99</v>
      </c>
      <c r="X370" s="116">
        <v>0</v>
      </c>
      <c r="Y370" s="116">
        <f>$X$370*$K$370</f>
        <v>0</v>
      </c>
      <c r="Z370" s="116">
        <v>0</v>
      </c>
      <c r="AA370" s="117">
        <f>$Z$370*$K$370</f>
        <v>0</v>
      </c>
      <c r="AR370" s="40" t="s">
        <v>370</v>
      </c>
      <c r="AT370" s="40" t="s">
        <v>132</v>
      </c>
      <c r="AU370" s="40" t="s">
        <v>136</v>
      </c>
      <c r="AY370" s="40" t="s">
        <v>131</v>
      </c>
      <c r="BE370" s="118">
        <f>IF($U$370="základná",$N$370,0)</f>
        <v>0</v>
      </c>
      <c r="BF370" s="118">
        <f>IF($U$370="znížená",$N$370,0)</f>
        <v>0</v>
      </c>
      <c r="BG370" s="118">
        <f>IF($U$370="zákl. prenesená",$N$370,0)</f>
        <v>0</v>
      </c>
      <c r="BH370" s="118">
        <f>IF($U$370="zníž. prenesená",$N$370,0)</f>
        <v>0</v>
      </c>
      <c r="BI370" s="118">
        <f>IF($U$370="nulová",$N$370,0)</f>
        <v>0</v>
      </c>
      <c r="BJ370" s="40" t="s">
        <v>136</v>
      </c>
      <c r="BK370" s="119">
        <f>ROUND($L$370*$K$370,3)</f>
        <v>0</v>
      </c>
      <c r="BL370" s="40" t="s">
        <v>370</v>
      </c>
      <c r="BM370" s="40" t="s">
        <v>918</v>
      </c>
    </row>
    <row r="371" spans="2:65" s="40" customFormat="1" ht="15.75" customHeight="1" x14ac:dyDescent="0.25">
      <c r="B371" s="130"/>
      <c r="C371" s="120" t="s">
        <v>919</v>
      </c>
      <c r="D371" s="120" t="s">
        <v>183</v>
      </c>
      <c r="E371" s="121" t="s">
        <v>920</v>
      </c>
      <c r="F371" s="193" t="s">
        <v>921</v>
      </c>
      <c r="G371" s="194"/>
      <c r="H371" s="194"/>
      <c r="I371" s="195"/>
      <c r="J371" s="122" t="s">
        <v>905</v>
      </c>
      <c r="K371" s="123">
        <v>23</v>
      </c>
      <c r="L371" s="162"/>
      <c r="M371" s="162"/>
      <c r="N371" s="162">
        <f>ROUND($L$371*$K$371,2)</f>
        <v>0</v>
      </c>
      <c r="O371" s="162"/>
      <c r="P371" s="162"/>
      <c r="Q371" s="162"/>
      <c r="R371" s="43"/>
      <c r="T371" s="114"/>
      <c r="U371" s="115" t="s">
        <v>64</v>
      </c>
      <c r="V371" s="116">
        <v>0</v>
      </c>
      <c r="W371" s="116">
        <f>$V$371*$K$371</f>
        <v>0</v>
      </c>
      <c r="X371" s="116">
        <v>0</v>
      </c>
      <c r="Y371" s="116">
        <f>$X$371*$K$371</f>
        <v>0</v>
      </c>
      <c r="Z371" s="116">
        <v>0</v>
      </c>
      <c r="AA371" s="117">
        <f>$Z$371*$K$371</f>
        <v>0</v>
      </c>
      <c r="AR371" s="40" t="s">
        <v>766</v>
      </c>
      <c r="AT371" s="40" t="s">
        <v>183</v>
      </c>
      <c r="AU371" s="40" t="s">
        <v>136</v>
      </c>
      <c r="AY371" s="40" t="s">
        <v>131</v>
      </c>
      <c r="BE371" s="118">
        <f>IF($U$371="základná",$N$371,0)</f>
        <v>0</v>
      </c>
      <c r="BF371" s="118">
        <f>IF($U$371="znížená",$N$371,0)</f>
        <v>0</v>
      </c>
      <c r="BG371" s="118">
        <f>IF($U$371="zákl. prenesená",$N$371,0)</f>
        <v>0</v>
      </c>
      <c r="BH371" s="118">
        <f>IF($U$371="zníž. prenesená",$N$371,0)</f>
        <v>0</v>
      </c>
      <c r="BI371" s="118">
        <f>IF($U$371="nulová",$N$371,0)</f>
        <v>0</v>
      </c>
      <c r="BJ371" s="40" t="s">
        <v>136</v>
      </c>
      <c r="BK371" s="119">
        <f>ROUND($L$371*$K$371,3)</f>
        <v>0</v>
      </c>
      <c r="BL371" s="40" t="s">
        <v>370</v>
      </c>
      <c r="BM371" s="40" t="s">
        <v>922</v>
      </c>
    </row>
    <row r="372" spans="2:65" s="40" customFormat="1" ht="27" customHeight="1" x14ac:dyDescent="0.25">
      <c r="B372" s="130"/>
      <c r="C372" s="110" t="s">
        <v>923</v>
      </c>
      <c r="D372" s="110" t="s">
        <v>132</v>
      </c>
      <c r="E372" s="111" t="s">
        <v>924</v>
      </c>
      <c r="F372" s="190" t="s">
        <v>925</v>
      </c>
      <c r="G372" s="191"/>
      <c r="H372" s="191"/>
      <c r="I372" s="192"/>
      <c r="J372" s="112" t="s">
        <v>2</v>
      </c>
      <c r="K372" s="113">
        <v>0</v>
      </c>
      <c r="L372" s="160"/>
      <c r="M372" s="160"/>
      <c r="N372" s="160">
        <f>ROUND($L$372*$K$372,2)</f>
        <v>0</v>
      </c>
      <c r="O372" s="160"/>
      <c r="P372" s="160"/>
      <c r="Q372" s="160"/>
      <c r="R372" s="43"/>
      <c r="T372" s="114"/>
      <c r="U372" s="115" t="s">
        <v>64</v>
      </c>
      <c r="V372" s="116">
        <v>5.1999999999999998E-2</v>
      </c>
      <c r="W372" s="116">
        <f>$V$372*$K$372</f>
        <v>0</v>
      </c>
      <c r="X372" s="116">
        <v>0</v>
      </c>
      <c r="Y372" s="116">
        <f>$X$372*$K$372</f>
        <v>0</v>
      </c>
      <c r="Z372" s="116">
        <v>0</v>
      </c>
      <c r="AA372" s="117">
        <f>$Z$372*$K$372</f>
        <v>0</v>
      </c>
      <c r="AR372" s="40" t="s">
        <v>370</v>
      </c>
      <c r="AT372" s="40" t="s">
        <v>132</v>
      </c>
      <c r="AU372" s="40" t="s">
        <v>136</v>
      </c>
      <c r="AY372" s="40" t="s">
        <v>131</v>
      </c>
      <c r="BE372" s="118">
        <f>IF($U$372="základná",$N$372,0)</f>
        <v>0</v>
      </c>
      <c r="BF372" s="118">
        <f>IF($U$372="znížená",$N$372,0)</f>
        <v>0</v>
      </c>
      <c r="BG372" s="118">
        <f>IF($U$372="zákl. prenesená",$N$372,0)</f>
        <v>0</v>
      </c>
      <c r="BH372" s="118">
        <f>IF($U$372="zníž. prenesená",$N$372,0)</f>
        <v>0</v>
      </c>
      <c r="BI372" s="118">
        <f>IF($U$372="nulová",$N$372,0)</f>
        <v>0</v>
      </c>
      <c r="BJ372" s="40" t="s">
        <v>136</v>
      </c>
      <c r="BK372" s="119">
        <f>ROUND($L$372*$K$372,3)</f>
        <v>0</v>
      </c>
      <c r="BL372" s="40" t="s">
        <v>370</v>
      </c>
      <c r="BM372" s="40" t="s">
        <v>926</v>
      </c>
    </row>
    <row r="373" spans="2:65" s="40" customFormat="1" ht="15.75" customHeight="1" x14ac:dyDescent="0.25">
      <c r="B373" s="130"/>
      <c r="C373" s="120" t="s">
        <v>927</v>
      </c>
      <c r="D373" s="120" t="s">
        <v>183</v>
      </c>
      <c r="E373" s="121" t="s">
        <v>928</v>
      </c>
      <c r="F373" s="193" t="s">
        <v>929</v>
      </c>
      <c r="G373" s="194"/>
      <c r="H373" s="194"/>
      <c r="I373" s="195"/>
      <c r="J373" s="122" t="s">
        <v>2</v>
      </c>
      <c r="K373" s="123">
        <v>0</v>
      </c>
      <c r="L373" s="162"/>
      <c r="M373" s="162"/>
      <c r="N373" s="162">
        <f>ROUND($L$373*$K$373,2)</f>
        <v>0</v>
      </c>
      <c r="O373" s="162"/>
      <c r="P373" s="162"/>
      <c r="Q373" s="162"/>
      <c r="R373" s="43"/>
      <c r="T373" s="114"/>
      <c r="U373" s="115" t="s">
        <v>64</v>
      </c>
      <c r="V373" s="116">
        <v>0</v>
      </c>
      <c r="W373" s="116">
        <f>$V$373*$K$373</f>
        <v>0</v>
      </c>
      <c r="X373" s="116">
        <v>4.4999999999999999E-4</v>
      </c>
      <c r="Y373" s="116">
        <f>$X$373*$K$373</f>
        <v>0</v>
      </c>
      <c r="Z373" s="116">
        <v>0</v>
      </c>
      <c r="AA373" s="117">
        <f>$Z$373*$K$373</f>
        <v>0</v>
      </c>
      <c r="AR373" s="40" t="s">
        <v>607</v>
      </c>
      <c r="AT373" s="40" t="s">
        <v>183</v>
      </c>
      <c r="AU373" s="40" t="s">
        <v>136</v>
      </c>
      <c r="AY373" s="40" t="s">
        <v>131</v>
      </c>
      <c r="BE373" s="118">
        <f>IF($U$373="základná",$N$373,0)</f>
        <v>0</v>
      </c>
      <c r="BF373" s="118">
        <f>IF($U$373="znížená",$N$373,0)</f>
        <v>0</v>
      </c>
      <c r="BG373" s="118">
        <f>IF($U$373="zákl. prenesená",$N$373,0)</f>
        <v>0</v>
      </c>
      <c r="BH373" s="118">
        <f>IF($U$373="zníž. prenesená",$N$373,0)</f>
        <v>0</v>
      </c>
      <c r="BI373" s="118">
        <f>IF($U$373="nulová",$N$373,0)</f>
        <v>0</v>
      </c>
      <c r="BJ373" s="40" t="s">
        <v>136</v>
      </c>
      <c r="BK373" s="119">
        <f>ROUND($L$373*$K$373,3)</f>
        <v>0</v>
      </c>
      <c r="BL373" s="40" t="s">
        <v>607</v>
      </c>
      <c r="BM373" s="40" t="s">
        <v>930</v>
      </c>
    </row>
    <row r="374" spans="2:65" s="101" customFormat="1" ht="30.75" customHeight="1" x14ac:dyDescent="0.3">
      <c r="B374" s="140"/>
      <c r="D374" s="109" t="s">
        <v>110</v>
      </c>
      <c r="E374" s="109"/>
      <c r="F374" s="109"/>
      <c r="G374" s="109"/>
      <c r="H374" s="109"/>
      <c r="I374" s="109"/>
      <c r="J374" s="109"/>
      <c r="K374" s="109"/>
      <c r="L374" s="109"/>
      <c r="M374" s="109"/>
      <c r="N374" s="158">
        <f>$BK$374</f>
        <v>0</v>
      </c>
      <c r="O374" s="158"/>
      <c r="P374" s="158"/>
      <c r="Q374" s="158"/>
      <c r="R374" s="103"/>
      <c r="T374" s="104"/>
      <c r="W374" s="105">
        <f>SUM($W$375:$W$379)</f>
        <v>0.16275000000000001</v>
      </c>
      <c r="Y374" s="105">
        <f>SUM($Y$375:$Y$379)</f>
        <v>0</v>
      </c>
      <c r="AA374" s="106">
        <f>SUM($AA$375:$AA$379)</f>
        <v>0</v>
      </c>
      <c r="AR374" s="107" t="s">
        <v>141</v>
      </c>
      <c r="AT374" s="107" t="s">
        <v>129</v>
      </c>
      <c r="AU374" s="107" t="s">
        <v>130</v>
      </c>
      <c r="AY374" s="107" t="s">
        <v>131</v>
      </c>
      <c r="BK374" s="108">
        <f>SUM($BK$375:$BK$379)</f>
        <v>0</v>
      </c>
    </row>
    <row r="375" spans="2:65" s="40" customFormat="1" ht="15.75" customHeight="1" x14ac:dyDescent="0.25">
      <c r="B375" s="130"/>
      <c r="C375" s="110" t="s">
        <v>931</v>
      </c>
      <c r="D375" s="110" t="s">
        <v>132</v>
      </c>
      <c r="E375" s="111" t="s">
        <v>932</v>
      </c>
      <c r="F375" s="190" t="s">
        <v>933</v>
      </c>
      <c r="G375" s="191"/>
      <c r="H375" s="191"/>
      <c r="I375" s="192"/>
      <c r="J375" s="112" t="s">
        <v>934</v>
      </c>
      <c r="K375" s="113">
        <v>1</v>
      </c>
      <c r="L375" s="160"/>
      <c r="M375" s="160"/>
      <c r="N375" s="160">
        <f>ROUND($L$375*$K$375,2)</f>
        <v>0</v>
      </c>
      <c r="O375" s="160"/>
      <c r="P375" s="160"/>
      <c r="Q375" s="160"/>
      <c r="R375" s="43"/>
      <c r="T375" s="114"/>
      <c r="U375" s="115" t="s">
        <v>64</v>
      </c>
      <c r="V375" s="116">
        <v>0.16275000000000001</v>
      </c>
      <c r="W375" s="116">
        <f>$V$375*$K$375</f>
        <v>0.16275000000000001</v>
      </c>
      <c r="X375" s="116">
        <v>0</v>
      </c>
      <c r="Y375" s="116">
        <f>$X$375*$K$375</f>
        <v>0</v>
      </c>
      <c r="Z375" s="116">
        <v>0</v>
      </c>
      <c r="AA375" s="117">
        <f>$Z$375*$K$375</f>
        <v>0</v>
      </c>
      <c r="AR375" s="40" t="s">
        <v>370</v>
      </c>
      <c r="AT375" s="40" t="s">
        <v>132</v>
      </c>
      <c r="AU375" s="40" t="s">
        <v>136</v>
      </c>
      <c r="AY375" s="40" t="s">
        <v>131</v>
      </c>
      <c r="BE375" s="118">
        <f>IF($U$375="základná",$N$375,0)</f>
        <v>0</v>
      </c>
      <c r="BF375" s="118">
        <f>IF($U$375="znížená",$N$375,0)</f>
        <v>0</v>
      </c>
      <c r="BG375" s="118">
        <f>IF($U$375="zákl. prenesená",$N$375,0)</f>
        <v>0</v>
      </c>
      <c r="BH375" s="118">
        <f>IF($U$375="zníž. prenesená",$N$375,0)</f>
        <v>0</v>
      </c>
      <c r="BI375" s="118">
        <f>IF($U$375="nulová",$N$375,0)</f>
        <v>0</v>
      </c>
      <c r="BJ375" s="40" t="s">
        <v>136</v>
      </c>
      <c r="BK375" s="119">
        <f>ROUND($L$375*$K$375,3)</f>
        <v>0</v>
      </c>
      <c r="BL375" s="40" t="s">
        <v>370</v>
      </c>
      <c r="BM375" s="40" t="s">
        <v>935</v>
      </c>
    </row>
    <row r="376" spans="2:65" s="40" customFormat="1" ht="27" customHeight="1" x14ac:dyDescent="0.25">
      <c r="B376" s="130"/>
      <c r="C376" s="110" t="s">
        <v>936</v>
      </c>
      <c r="D376" s="110" t="s">
        <v>132</v>
      </c>
      <c r="E376" s="111" t="s">
        <v>937</v>
      </c>
      <c r="F376" s="190" t="s">
        <v>938</v>
      </c>
      <c r="G376" s="191"/>
      <c r="H376" s="191"/>
      <c r="I376" s="192"/>
      <c r="J376" s="112" t="s">
        <v>5</v>
      </c>
      <c r="K376" s="113">
        <v>0</v>
      </c>
      <c r="L376" s="160"/>
      <c r="M376" s="160"/>
      <c r="N376" s="160">
        <f>ROUND($L$376*$K$376,2)</f>
        <v>0</v>
      </c>
      <c r="O376" s="160"/>
      <c r="P376" s="160"/>
      <c r="Q376" s="160"/>
      <c r="R376" s="43"/>
      <c r="T376" s="114"/>
      <c r="U376" s="115" t="s">
        <v>64</v>
      </c>
      <c r="V376" s="116">
        <v>1.8673599999999999</v>
      </c>
      <c r="W376" s="116">
        <f>$V$376*$K$376</f>
        <v>0</v>
      </c>
      <c r="X376" s="116">
        <v>0</v>
      </c>
      <c r="Y376" s="116">
        <f>$X$376*$K$376</f>
        <v>0</v>
      </c>
      <c r="Z376" s="116">
        <v>0</v>
      </c>
      <c r="AA376" s="117">
        <f>$Z$376*$K$376</f>
        <v>0</v>
      </c>
      <c r="AR376" s="40" t="s">
        <v>370</v>
      </c>
      <c r="AT376" s="40" t="s">
        <v>132</v>
      </c>
      <c r="AU376" s="40" t="s">
        <v>136</v>
      </c>
      <c r="AY376" s="40" t="s">
        <v>131</v>
      </c>
      <c r="BE376" s="118">
        <f>IF($U$376="základná",$N$376,0)</f>
        <v>0</v>
      </c>
      <c r="BF376" s="118">
        <f>IF($U$376="znížená",$N$376,0)</f>
        <v>0</v>
      </c>
      <c r="BG376" s="118">
        <f>IF($U$376="zákl. prenesená",$N$376,0)</f>
        <v>0</v>
      </c>
      <c r="BH376" s="118">
        <f>IF($U$376="zníž. prenesená",$N$376,0)</f>
        <v>0</v>
      </c>
      <c r="BI376" s="118">
        <f>IF($U$376="nulová",$N$376,0)</f>
        <v>0</v>
      </c>
      <c r="BJ376" s="40" t="s">
        <v>136</v>
      </c>
      <c r="BK376" s="119">
        <f>ROUND($L$376*$K$376,3)</f>
        <v>0</v>
      </c>
      <c r="BL376" s="40" t="s">
        <v>370</v>
      </c>
      <c r="BM376" s="40" t="s">
        <v>939</v>
      </c>
    </row>
    <row r="377" spans="2:65" s="40" customFormat="1" ht="39" customHeight="1" x14ac:dyDescent="0.25">
      <c r="B377" s="130"/>
      <c r="C377" s="120" t="s">
        <v>940</v>
      </c>
      <c r="D377" s="120" t="s">
        <v>183</v>
      </c>
      <c r="E377" s="121" t="s">
        <v>941</v>
      </c>
      <c r="F377" s="193" t="s">
        <v>942</v>
      </c>
      <c r="G377" s="194"/>
      <c r="H377" s="194"/>
      <c r="I377" s="195"/>
      <c r="J377" s="122" t="s">
        <v>5</v>
      </c>
      <c r="K377" s="123">
        <v>0</v>
      </c>
      <c r="L377" s="162"/>
      <c r="M377" s="162"/>
      <c r="N377" s="162">
        <f>ROUND($L$377*$K$377,2)</f>
        <v>0</v>
      </c>
      <c r="O377" s="162"/>
      <c r="P377" s="162"/>
      <c r="Q377" s="162"/>
      <c r="R377" s="43"/>
      <c r="T377" s="114"/>
      <c r="U377" s="115" t="s">
        <v>64</v>
      </c>
      <c r="V377" s="116">
        <v>0</v>
      </c>
      <c r="W377" s="116">
        <f>$V$377*$K$377</f>
        <v>0</v>
      </c>
      <c r="X377" s="116">
        <v>1.7000000000000001E-4</v>
      </c>
      <c r="Y377" s="116">
        <f>$X$377*$K$377</f>
        <v>0</v>
      </c>
      <c r="Z377" s="116">
        <v>0</v>
      </c>
      <c r="AA377" s="117">
        <f>$Z$377*$K$377</f>
        <v>0</v>
      </c>
      <c r="AR377" s="40" t="s">
        <v>607</v>
      </c>
      <c r="AT377" s="40" t="s">
        <v>183</v>
      </c>
      <c r="AU377" s="40" t="s">
        <v>136</v>
      </c>
      <c r="AY377" s="40" t="s">
        <v>131</v>
      </c>
      <c r="BE377" s="118">
        <f>IF($U$377="základná",$N$377,0)</f>
        <v>0</v>
      </c>
      <c r="BF377" s="118">
        <f>IF($U$377="znížená",$N$377,0)</f>
        <v>0</v>
      </c>
      <c r="BG377" s="118">
        <f>IF($U$377="zákl. prenesená",$N$377,0)</f>
        <v>0</v>
      </c>
      <c r="BH377" s="118">
        <f>IF($U$377="zníž. prenesená",$N$377,0)</f>
        <v>0</v>
      </c>
      <c r="BI377" s="118">
        <f>IF($U$377="nulová",$N$377,0)</f>
        <v>0</v>
      </c>
      <c r="BJ377" s="40" t="s">
        <v>136</v>
      </c>
      <c r="BK377" s="119">
        <f>ROUND($L$377*$K$377,3)</f>
        <v>0</v>
      </c>
      <c r="BL377" s="40" t="s">
        <v>607</v>
      </c>
      <c r="BM377" s="40" t="s">
        <v>943</v>
      </c>
    </row>
    <row r="378" spans="2:65" s="40" customFormat="1" ht="27" customHeight="1" x14ac:dyDescent="0.25">
      <c r="B378" s="130"/>
      <c r="C378" s="110" t="s">
        <v>944</v>
      </c>
      <c r="D378" s="110" t="s">
        <v>132</v>
      </c>
      <c r="E378" s="111" t="s">
        <v>945</v>
      </c>
      <c r="F378" s="190" t="s">
        <v>946</v>
      </c>
      <c r="G378" s="191"/>
      <c r="H378" s="191"/>
      <c r="I378" s="192"/>
      <c r="J378" s="112" t="s">
        <v>2</v>
      </c>
      <c r="K378" s="113">
        <v>0</v>
      </c>
      <c r="L378" s="160"/>
      <c r="M378" s="160"/>
      <c r="N378" s="160">
        <f>ROUND($L$378*$K$378,2)</f>
        <v>0</v>
      </c>
      <c r="O378" s="160"/>
      <c r="P378" s="160"/>
      <c r="Q378" s="160"/>
      <c r="R378" s="43"/>
      <c r="T378" s="114"/>
      <c r="U378" s="115" t="s">
        <v>64</v>
      </c>
      <c r="V378" s="116">
        <v>1.4999999999999999E-2</v>
      </c>
      <c r="W378" s="116">
        <f>$V$378*$K$378</f>
        <v>0</v>
      </c>
      <c r="X378" s="116">
        <v>0</v>
      </c>
      <c r="Y378" s="116">
        <f>$X$378*$K$378</f>
        <v>0</v>
      </c>
      <c r="Z378" s="116">
        <v>0</v>
      </c>
      <c r="AA378" s="117">
        <f>$Z$378*$K$378</f>
        <v>0</v>
      </c>
      <c r="AR378" s="40" t="s">
        <v>370</v>
      </c>
      <c r="AT378" s="40" t="s">
        <v>132</v>
      </c>
      <c r="AU378" s="40" t="s">
        <v>136</v>
      </c>
      <c r="AY378" s="40" t="s">
        <v>131</v>
      </c>
      <c r="BE378" s="118">
        <f>IF($U$378="základná",$N$378,0)</f>
        <v>0</v>
      </c>
      <c r="BF378" s="118">
        <f>IF($U$378="znížená",$N$378,0)</f>
        <v>0</v>
      </c>
      <c r="BG378" s="118">
        <f>IF($U$378="zákl. prenesená",$N$378,0)</f>
        <v>0</v>
      </c>
      <c r="BH378" s="118">
        <f>IF($U$378="zníž. prenesená",$N$378,0)</f>
        <v>0</v>
      </c>
      <c r="BI378" s="118">
        <f>IF($U$378="nulová",$N$378,0)</f>
        <v>0</v>
      </c>
      <c r="BJ378" s="40" t="s">
        <v>136</v>
      </c>
      <c r="BK378" s="119">
        <f>ROUND($L$378*$K$378,3)</f>
        <v>0</v>
      </c>
      <c r="BL378" s="40" t="s">
        <v>370</v>
      </c>
      <c r="BM378" s="40" t="s">
        <v>947</v>
      </c>
    </row>
    <row r="379" spans="2:65" s="40" customFormat="1" ht="15.75" customHeight="1" x14ac:dyDescent="0.25">
      <c r="B379" s="130"/>
      <c r="C379" s="120" t="s">
        <v>948</v>
      </c>
      <c r="D379" s="120" t="s">
        <v>183</v>
      </c>
      <c r="E379" s="121" t="s">
        <v>949</v>
      </c>
      <c r="F379" s="193" t="s">
        <v>950</v>
      </c>
      <c r="G379" s="194"/>
      <c r="H379" s="194"/>
      <c r="I379" s="195"/>
      <c r="J379" s="122" t="s">
        <v>2</v>
      </c>
      <c r="K379" s="123">
        <v>0</v>
      </c>
      <c r="L379" s="162"/>
      <c r="M379" s="162"/>
      <c r="N379" s="162">
        <f>ROUND($L$379*$K$379,2)</f>
        <v>0</v>
      </c>
      <c r="O379" s="162"/>
      <c r="P379" s="162"/>
      <c r="Q379" s="162"/>
      <c r="R379" s="43"/>
      <c r="T379" s="114"/>
      <c r="U379" s="115" t="s">
        <v>64</v>
      </c>
      <c r="V379" s="116">
        <v>0</v>
      </c>
      <c r="W379" s="116">
        <f>$V$379*$K$379</f>
        <v>0</v>
      </c>
      <c r="X379" s="116">
        <v>0</v>
      </c>
      <c r="Y379" s="116">
        <f>$X$379*$K$379</f>
        <v>0</v>
      </c>
      <c r="Z379" s="116">
        <v>0</v>
      </c>
      <c r="AA379" s="117">
        <f>$Z$379*$K$379</f>
        <v>0</v>
      </c>
      <c r="AR379" s="40" t="s">
        <v>766</v>
      </c>
      <c r="AT379" s="40" t="s">
        <v>183</v>
      </c>
      <c r="AU379" s="40" t="s">
        <v>136</v>
      </c>
      <c r="AY379" s="40" t="s">
        <v>131</v>
      </c>
      <c r="BE379" s="118">
        <f>IF($U$379="základná",$N$379,0)</f>
        <v>0</v>
      </c>
      <c r="BF379" s="118">
        <f>IF($U$379="znížená",$N$379,0)</f>
        <v>0</v>
      </c>
      <c r="BG379" s="118">
        <f>IF($U$379="zákl. prenesená",$N$379,0)</f>
        <v>0</v>
      </c>
      <c r="BH379" s="118">
        <f>IF($U$379="zníž. prenesená",$N$379,0)</f>
        <v>0</v>
      </c>
      <c r="BI379" s="118">
        <f>IF($U$379="nulová",$N$379,0)</f>
        <v>0</v>
      </c>
      <c r="BJ379" s="40" t="s">
        <v>136</v>
      </c>
      <c r="BK379" s="119">
        <f>ROUND($L$379*$K$379,3)</f>
        <v>0</v>
      </c>
      <c r="BL379" s="40" t="s">
        <v>370</v>
      </c>
      <c r="BM379" s="40" t="s">
        <v>951</v>
      </c>
    </row>
    <row r="380" spans="2:65" s="101" customFormat="1" ht="30.75" customHeight="1" x14ac:dyDescent="0.3">
      <c r="B380" s="140"/>
      <c r="D380" s="109" t="s">
        <v>111</v>
      </c>
      <c r="E380" s="109"/>
      <c r="F380" s="109"/>
      <c r="G380" s="109"/>
      <c r="H380" s="109"/>
      <c r="I380" s="109"/>
      <c r="J380" s="109"/>
      <c r="K380" s="109"/>
      <c r="L380" s="109"/>
      <c r="M380" s="109"/>
      <c r="N380" s="158">
        <f>$BK$380</f>
        <v>0</v>
      </c>
      <c r="O380" s="158"/>
      <c r="P380" s="158"/>
      <c r="Q380" s="158"/>
      <c r="R380" s="103"/>
      <c r="T380" s="104"/>
      <c r="W380" s="105">
        <f>$W$381</f>
        <v>0.16700000000000001</v>
      </c>
      <c r="Y380" s="105">
        <f>$Y$381</f>
        <v>0</v>
      </c>
      <c r="AA380" s="106">
        <f>$AA$381</f>
        <v>0</v>
      </c>
      <c r="AR380" s="107" t="s">
        <v>141</v>
      </c>
      <c r="AT380" s="107" t="s">
        <v>129</v>
      </c>
      <c r="AU380" s="107" t="s">
        <v>130</v>
      </c>
      <c r="AY380" s="107" t="s">
        <v>131</v>
      </c>
      <c r="BK380" s="108">
        <f>$BK$381</f>
        <v>0</v>
      </c>
    </row>
    <row r="381" spans="2:65" s="40" customFormat="1" ht="15.75" customHeight="1" x14ac:dyDescent="0.25">
      <c r="B381" s="130"/>
      <c r="C381" s="110" t="s">
        <v>952</v>
      </c>
      <c r="D381" s="110" t="s">
        <v>132</v>
      </c>
      <c r="E381" s="111" t="s">
        <v>953</v>
      </c>
      <c r="F381" s="190" t="s">
        <v>954</v>
      </c>
      <c r="G381" s="191"/>
      <c r="H381" s="191"/>
      <c r="I381" s="192"/>
      <c r="J381" s="112" t="s">
        <v>934</v>
      </c>
      <c r="K381" s="113">
        <v>1</v>
      </c>
      <c r="L381" s="160"/>
      <c r="M381" s="160"/>
      <c r="N381" s="160">
        <f>ROUND($L$381*$K$381,2)</f>
        <v>0</v>
      </c>
      <c r="O381" s="160"/>
      <c r="P381" s="160"/>
      <c r="Q381" s="160"/>
      <c r="R381" s="43"/>
      <c r="T381" s="114"/>
      <c r="U381" s="124" t="s">
        <v>64</v>
      </c>
      <c r="V381" s="125">
        <v>0.16700000000000001</v>
      </c>
      <c r="W381" s="125">
        <f>$V$381*$K$381</f>
        <v>0.16700000000000001</v>
      </c>
      <c r="X381" s="125">
        <v>0</v>
      </c>
      <c r="Y381" s="125">
        <f>$X$381*$K$381</f>
        <v>0</v>
      </c>
      <c r="Z381" s="125">
        <v>0</v>
      </c>
      <c r="AA381" s="126">
        <f>$Z$381*$K$381</f>
        <v>0</v>
      </c>
      <c r="AR381" s="40" t="s">
        <v>370</v>
      </c>
      <c r="AT381" s="40" t="s">
        <v>132</v>
      </c>
      <c r="AU381" s="40" t="s">
        <v>136</v>
      </c>
      <c r="AY381" s="40" t="s">
        <v>131</v>
      </c>
      <c r="BE381" s="118">
        <f>IF($U$381="základná",$N$381,0)</f>
        <v>0</v>
      </c>
      <c r="BF381" s="118">
        <f>IF($U$381="znížená",$N$381,0)</f>
        <v>0</v>
      </c>
      <c r="BG381" s="118">
        <f>IF($U$381="zákl. prenesená",$N$381,0)</f>
        <v>0</v>
      </c>
      <c r="BH381" s="118">
        <f>IF($U$381="zníž. prenesená",$N$381,0)</f>
        <v>0</v>
      </c>
      <c r="BI381" s="118">
        <f>IF($U$381="nulová",$N$381,0)</f>
        <v>0</v>
      </c>
      <c r="BJ381" s="40" t="s">
        <v>136</v>
      </c>
      <c r="BK381" s="119">
        <f>ROUND($L$381*$K$381,3)</f>
        <v>0</v>
      </c>
      <c r="BL381" s="40" t="s">
        <v>370</v>
      </c>
      <c r="BM381" s="40" t="s">
        <v>955</v>
      </c>
    </row>
    <row r="382" spans="2:65" s="40" customFormat="1" ht="7.5" customHeight="1" x14ac:dyDescent="0.25">
      <c r="B382" s="72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74"/>
    </row>
    <row r="383" spans="2:65" s="31" customFormat="1" ht="14.25" customHeight="1" x14ac:dyDescent="0.25"/>
  </sheetData>
  <sheetProtection selectLockedCells="1" selectUnlockedCells="1"/>
  <mergeCells count="751">
    <mergeCell ref="H1:K1"/>
    <mergeCell ref="C2:Q2"/>
    <mergeCell ref="S2:AC2"/>
    <mergeCell ref="C4:Q4"/>
    <mergeCell ref="F6:P6"/>
    <mergeCell ref="F7:P7"/>
    <mergeCell ref="M27:P27"/>
    <mergeCell ref="M28:P28"/>
    <mergeCell ref="M30:P30"/>
    <mergeCell ref="H32:J32"/>
    <mergeCell ref="M32:P32"/>
    <mergeCell ref="H33:J33"/>
    <mergeCell ref="M33:P33"/>
    <mergeCell ref="O9:P9"/>
    <mergeCell ref="O14:P14"/>
    <mergeCell ref="O15:P15"/>
    <mergeCell ref="O17:P17"/>
    <mergeCell ref="O20:P20"/>
    <mergeCell ref="E24:L24"/>
    <mergeCell ref="L38:P38"/>
    <mergeCell ref="C76:Q76"/>
    <mergeCell ref="F78:P78"/>
    <mergeCell ref="F79:P79"/>
    <mergeCell ref="M81:P81"/>
    <mergeCell ref="M83:Q83"/>
    <mergeCell ref="H34:J34"/>
    <mergeCell ref="M34:P34"/>
    <mergeCell ref="H35:J35"/>
    <mergeCell ref="M35:P35"/>
    <mergeCell ref="H36:J36"/>
    <mergeCell ref="M36:P36"/>
    <mergeCell ref="N91:Q91"/>
    <mergeCell ref="N92:Q92"/>
    <mergeCell ref="N93:Q93"/>
    <mergeCell ref="N94:Q94"/>
    <mergeCell ref="N95:Q95"/>
    <mergeCell ref="N96:Q96"/>
    <mergeCell ref="M84:Q84"/>
    <mergeCell ref="C86:G86"/>
    <mergeCell ref="N86:Q86"/>
    <mergeCell ref="N88:Q88"/>
    <mergeCell ref="N89:Q89"/>
    <mergeCell ref="N90:Q90"/>
    <mergeCell ref="N103:Q103"/>
    <mergeCell ref="N104:Q104"/>
    <mergeCell ref="N105:Q105"/>
    <mergeCell ref="N106:Q106"/>
    <mergeCell ref="N107:Q107"/>
    <mergeCell ref="N108:Q108"/>
    <mergeCell ref="N97:Q97"/>
    <mergeCell ref="N98:Q98"/>
    <mergeCell ref="N99:Q99"/>
    <mergeCell ref="N100:Q100"/>
    <mergeCell ref="N101:Q101"/>
    <mergeCell ref="N102:Q102"/>
    <mergeCell ref="N115:Q115"/>
    <mergeCell ref="N116:Q116"/>
    <mergeCell ref="N118:Q118"/>
    <mergeCell ref="L120:Q120"/>
    <mergeCell ref="C126:Q126"/>
    <mergeCell ref="F128:P128"/>
    <mergeCell ref="N109:Q109"/>
    <mergeCell ref="N110:Q110"/>
    <mergeCell ref="N111:Q111"/>
    <mergeCell ref="N112:Q112"/>
    <mergeCell ref="N113:Q113"/>
    <mergeCell ref="N114:Q114"/>
    <mergeCell ref="N137:Q137"/>
    <mergeCell ref="N138:Q138"/>
    <mergeCell ref="N139:Q139"/>
    <mergeCell ref="F140:I140"/>
    <mergeCell ref="L140:M140"/>
    <mergeCell ref="N140:Q140"/>
    <mergeCell ref="F129:P129"/>
    <mergeCell ref="M131:P131"/>
    <mergeCell ref="M133:Q133"/>
    <mergeCell ref="M134:Q134"/>
    <mergeCell ref="F136:I136"/>
    <mergeCell ref="L136:M136"/>
    <mergeCell ref="N136:Q136"/>
    <mergeCell ref="N143:Q143"/>
    <mergeCell ref="F144:I144"/>
    <mergeCell ref="L144:M144"/>
    <mergeCell ref="N144:Q144"/>
    <mergeCell ref="F145:I145"/>
    <mergeCell ref="L145:M145"/>
    <mergeCell ref="N145:Q145"/>
    <mergeCell ref="F141:I141"/>
    <mergeCell ref="L141:M141"/>
    <mergeCell ref="N141:Q141"/>
    <mergeCell ref="F142:I142"/>
    <mergeCell ref="L142:M142"/>
    <mergeCell ref="N142:Q142"/>
    <mergeCell ref="F148:I148"/>
    <mergeCell ref="L148:M148"/>
    <mergeCell ref="N148:Q148"/>
    <mergeCell ref="F149:I149"/>
    <mergeCell ref="L149:M149"/>
    <mergeCell ref="N149:Q149"/>
    <mergeCell ref="F146:I146"/>
    <mergeCell ref="L146:M146"/>
    <mergeCell ref="N146:Q146"/>
    <mergeCell ref="F147:I147"/>
    <mergeCell ref="L147:M147"/>
    <mergeCell ref="N147:Q147"/>
    <mergeCell ref="F152:I152"/>
    <mergeCell ref="L152:M152"/>
    <mergeCell ref="N152:Q152"/>
    <mergeCell ref="F153:I153"/>
    <mergeCell ref="L153:M153"/>
    <mergeCell ref="N153:Q153"/>
    <mergeCell ref="F150:I150"/>
    <mergeCell ref="L150:M150"/>
    <mergeCell ref="N150:Q150"/>
    <mergeCell ref="F151:I151"/>
    <mergeCell ref="L151:M151"/>
    <mergeCell ref="N151:Q151"/>
    <mergeCell ref="F156:I156"/>
    <mergeCell ref="L156:M156"/>
    <mergeCell ref="N156:Q156"/>
    <mergeCell ref="F157:I157"/>
    <mergeCell ref="L157:M157"/>
    <mergeCell ref="N157:Q157"/>
    <mergeCell ref="F154:I154"/>
    <mergeCell ref="L154:M154"/>
    <mergeCell ref="N154:Q154"/>
    <mergeCell ref="F155:I155"/>
    <mergeCell ref="L155:M155"/>
    <mergeCell ref="N155:Q155"/>
    <mergeCell ref="F161:I161"/>
    <mergeCell ref="L161:M161"/>
    <mergeCell ref="N161:Q161"/>
    <mergeCell ref="F162:I162"/>
    <mergeCell ref="L162:M162"/>
    <mergeCell ref="N162:Q162"/>
    <mergeCell ref="N158:Q158"/>
    <mergeCell ref="F159:I159"/>
    <mergeCell ref="L159:M159"/>
    <mergeCell ref="N159:Q159"/>
    <mergeCell ref="F160:I160"/>
    <mergeCell ref="L160:M160"/>
    <mergeCell ref="N160:Q160"/>
    <mergeCell ref="F165:I165"/>
    <mergeCell ref="L165:M165"/>
    <mergeCell ref="N165:Q165"/>
    <mergeCell ref="F166:I166"/>
    <mergeCell ref="L166:M166"/>
    <mergeCell ref="N166:Q166"/>
    <mergeCell ref="F163:I163"/>
    <mergeCell ref="L163:M163"/>
    <mergeCell ref="N163:Q163"/>
    <mergeCell ref="F164:I164"/>
    <mergeCell ref="L164:M164"/>
    <mergeCell ref="N164:Q164"/>
    <mergeCell ref="F169:I169"/>
    <mergeCell ref="L169:M169"/>
    <mergeCell ref="N169:Q169"/>
    <mergeCell ref="F170:I170"/>
    <mergeCell ref="L170:M170"/>
    <mergeCell ref="N170:Q170"/>
    <mergeCell ref="F167:I167"/>
    <mergeCell ref="L167:M167"/>
    <mergeCell ref="N167:Q167"/>
    <mergeCell ref="F168:I168"/>
    <mergeCell ref="L168:M168"/>
    <mergeCell ref="N168:Q168"/>
    <mergeCell ref="F173:I173"/>
    <mergeCell ref="L173:M173"/>
    <mergeCell ref="N173:Q173"/>
    <mergeCell ref="N174:Q174"/>
    <mergeCell ref="F175:I175"/>
    <mergeCell ref="L175:M175"/>
    <mergeCell ref="N175:Q175"/>
    <mergeCell ref="F171:I171"/>
    <mergeCell ref="L171:M171"/>
    <mergeCell ref="N171:Q171"/>
    <mergeCell ref="F172:I172"/>
    <mergeCell ref="L172:M172"/>
    <mergeCell ref="N172:Q172"/>
    <mergeCell ref="F180:I180"/>
    <mergeCell ref="L180:M180"/>
    <mergeCell ref="N180:Q180"/>
    <mergeCell ref="N181:Q181"/>
    <mergeCell ref="F182:I182"/>
    <mergeCell ref="L182:M182"/>
    <mergeCell ref="N182:Q182"/>
    <mergeCell ref="N176:Q176"/>
    <mergeCell ref="N177:Q177"/>
    <mergeCell ref="F178:I178"/>
    <mergeCell ref="L178:M178"/>
    <mergeCell ref="N178:Q178"/>
    <mergeCell ref="F179:I179"/>
    <mergeCell ref="L179:M179"/>
    <mergeCell ref="N179:Q179"/>
    <mergeCell ref="F185:I185"/>
    <mergeCell ref="L185:M185"/>
    <mergeCell ref="N185:Q185"/>
    <mergeCell ref="F186:I186"/>
    <mergeCell ref="L186:M186"/>
    <mergeCell ref="N186:Q186"/>
    <mergeCell ref="F183:I183"/>
    <mergeCell ref="L183:M183"/>
    <mergeCell ref="N183:Q183"/>
    <mergeCell ref="F184:I184"/>
    <mergeCell ref="L184:M184"/>
    <mergeCell ref="N184:Q184"/>
    <mergeCell ref="F189:I189"/>
    <mergeCell ref="L189:M189"/>
    <mergeCell ref="N189:Q189"/>
    <mergeCell ref="F190:I190"/>
    <mergeCell ref="L190:M190"/>
    <mergeCell ref="N190:Q190"/>
    <mergeCell ref="F187:I187"/>
    <mergeCell ref="L187:M187"/>
    <mergeCell ref="N187:Q187"/>
    <mergeCell ref="F188:I188"/>
    <mergeCell ref="L188:M188"/>
    <mergeCell ref="N188:Q188"/>
    <mergeCell ref="F193:I193"/>
    <mergeCell ref="L193:M193"/>
    <mergeCell ref="N193:Q193"/>
    <mergeCell ref="F194:I194"/>
    <mergeCell ref="L194:M194"/>
    <mergeCell ref="N194:Q194"/>
    <mergeCell ref="F191:I191"/>
    <mergeCell ref="L191:M191"/>
    <mergeCell ref="N191:Q191"/>
    <mergeCell ref="F192:I192"/>
    <mergeCell ref="L192:M192"/>
    <mergeCell ref="N192:Q192"/>
    <mergeCell ref="F198:I198"/>
    <mergeCell ref="L198:M198"/>
    <mergeCell ref="N198:Q198"/>
    <mergeCell ref="F199:I199"/>
    <mergeCell ref="L199:M199"/>
    <mergeCell ref="N199:Q199"/>
    <mergeCell ref="N195:Q195"/>
    <mergeCell ref="F196:I196"/>
    <mergeCell ref="L196:M196"/>
    <mergeCell ref="N196:Q196"/>
    <mergeCell ref="F197:I197"/>
    <mergeCell ref="L197:M197"/>
    <mergeCell ref="N197:Q197"/>
    <mergeCell ref="F202:I202"/>
    <mergeCell ref="L202:M202"/>
    <mergeCell ref="N202:Q202"/>
    <mergeCell ref="F203:I203"/>
    <mergeCell ref="L203:M203"/>
    <mergeCell ref="N203:Q203"/>
    <mergeCell ref="F200:I200"/>
    <mergeCell ref="L200:M200"/>
    <mergeCell ref="N200:Q200"/>
    <mergeCell ref="F201:I201"/>
    <mergeCell ref="L201:M201"/>
    <mergeCell ref="N201:Q201"/>
    <mergeCell ref="F207:I207"/>
    <mergeCell ref="L207:M207"/>
    <mergeCell ref="N207:Q207"/>
    <mergeCell ref="F208:I208"/>
    <mergeCell ref="L208:M208"/>
    <mergeCell ref="N208:Q208"/>
    <mergeCell ref="N204:Q204"/>
    <mergeCell ref="F205:I205"/>
    <mergeCell ref="L205:M205"/>
    <mergeCell ref="N205:Q205"/>
    <mergeCell ref="F206:I206"/>
    <mergeCell ref="L206:M206"/>
    <mergeCell ref="N206:Q206"/>
    <mergeCell ref="F211:I211"/>
    <mergeCell ref="L211:M211"/>
    <mergeCell ref="N211:Q211"/>
    <mergeCell ref="N212:Q212"/>
    <mergeCell ref="F213:I213"/>
    <mergeCell ref="L213:M213"/>
    <mergeCell ref="N213:Q213"/>
    <mergeCell ref="F209:I209"/>
    <mergeCell ref="L209:M209"/>
    <mergeCell ref="N209:Q209"/>
    <mergeCell ref="F210:I210"/>
    <mergeCell ref="L210:M210"/>
    <mergeCell ref="N210:Q210"/>
    <mergeCell ref="F216:I216"/>
    <mergeCell ref="L216:M216"/>
    <mergeCell ref="N216:Q216"/>
    <mergeCell ref="F217:I217"/>
    <mergeCell ref="L217:M217"/>
    <mergeCell ref="N217:Q217"/>
    <mergeCell ref="F214:I214"/>
    <mergeCell ref="L214:M214"/>
    <mergeCell ref="N214:Q214"/>
    <mergeCell ref="F215:I215"/>
    <mergeCell ref="L215:M215"/>
    <mergeCell ref="N215:Q215"/>
    <mergeCell ref="F220:I220"/>
    <mergeCell ref="L220:M220"/>
    <mergeCell ref="N220:Q220"/>
    <mergeCell ref="F221:I221"/>
    <mergeCell ref="L221:M221"/>
    <mergeCell ref="N221:Q221"/>
    <mergeCell ref="F218:I218"/>
    <mergeCell ref="L218:M218"/>
    <mergeCell ref="N218:Q218"/>
    <mergeCell ref="F219:I219"/>
    <mergeCell ref="L219:M219"/>
    <mergeCell ref="N219:Q219"/>
    <mergeCell ref="F224:I224"/>
    <mergeCell ref="L224:M224"/>
    <mergeCell ref="N224:Q224"/>
    <mergeCell ref="F225:I225"/>
    <mergeCell ref="L225:M225"/>
    <mergeCell ref="N225:Q225"/>
    <mergeCell ref="F222:I222"/>
    <mergeCell ref="L222:M222"/>
    <mergeCell ref="N222:Q222"/>
    <mergeCell ref="F223:I223"/>
    <mergeCell ref="L223:M223"/>
    <mergeCell ref="N223:Q223"/>
    <mergeCell ref="F228:I228"/>
    <mergeCell ref="L228:M228"/>
    <mergeCell ref="N228:Q228"/>
    <mergeCell ref="F229:I229"/>
    <mergeCell ref="L229:M229"/>
    <mergeCell ref="N229:Q229"/>
    <mergeCell ref="F226:I226"/>
    <mergeCell ref="L226:M226"/>
    <mergeCell ref="N226:Q226"/>
    <mergeCell ref="F227:I227"/>
    <mergeCell ref="L227:M227"/>
    <mergeCell ref="N227:Q227"/>
    <mergeCell ref="F232:I232"/>
    <mergeCell ref="L232:M232"/>
    <mergeCell ref="N232:Q232"/>
    <mergeCell ref="N233:Q233"/>
    <mergeCell ref="F234:I234"/>
    <mergeCell ref="L234:M234"/>
    <mergeCell ref="N234:Q234"/>
    <mergeCell ref="F230:I230"/>
    <mergeCell ref="L230:M230"/>
    <mergeCell ref="N230:Q230"/>
    <mergeCell ref="F231:I231"/>
    <mergeCell ref="L231:M231"/>
    <mergeCell ref="N231:Q231"/>
    <mergeCell ref="F238:I238"/>
    <mergeCell ref="L238:M238"/>
    <mergeCell ref="N238:Q238"/>
    <mergeCell ref="F239:I239"/>
    <mergeCell ref="L239:M239"/>
    <mergeCell ref="N239:Q239"/>
    <mergeCell ref="F235:I235"/>
    <mergeCell ref="L235:M235"/>
    <mergeCell ref="N235:Q235"/>
    <mergeCell ref="N236:Q236"/>
    <mergeCell ref="F237:I237"/>
    <mergeCell ref="L237:M237"/>
    <mergeCell ref="N237:Q237"/>
    <mergeCell ref="F243:I243"/>
    <mergeCell ref="L243:M243"/>
    <mergeCell ref="N243:Q243"/>
    <mergeCell ref="N244:Q244"/>
    <mergeCell ref="F245:I245"/>
    <mergeCell ref="L245:M245"/>
    <mergeCell ref="N245:Q245"/>
    <mergeCell ref="F240:I240"/>
    <mergeCell ref="L240:M240"/>
    <mergeCell ref="N240:Q240"/>
    <mergeCell ref="N241:Q241"/>
    <mergeCell ref="F242:I242"/>
    <mergeCell ref="L242:M242"/>
    <mergeCell ref="N242:Q242"/>
    <mergeCell ref="F248:I248"/>
    <mergeCell ref="L248:M248"/>
    <mergeCell ref="N248:Q248"/>
    <mergeCell ref="F249:I249"/>
    <mergeCell ref="L249:M249"/>
    <mergeCell ref="N249:Q249"/>
    <mergeCell ref="F246:I246"/>
    <mergeCell ref="L246:M246"/>
    <mergeCell ref="N246:Q246"/>
    <mergeCell ref="F247:I247"/>
    <mergeCell ref="L247:M247"/>
    <mergeCell ref="N247:Q247"/>
    <mergeCell ref="F253:I253"/>
    <mergeCell ref="L253:M253"/>
    <mergeCell ref="N253:Q253"/>
    <mergeCell ref="F254:I254"/>
    <mergeCell ref="L254:M254"/>
    <mergeCell ref="N254:Q254"/>
    <mergeCell ref="N250:Q250"/>
    <mergeCell ref="F251:I251"/>
    <mergeCell ref="L251:M251"/>
    <mergeCell ref="N251:Q251"/>
    <mergeCell ref="F252:I252"/>
    <mergeCell ref="L252:M252"/>
    <mergeCell ref="N252:Q252"/>
    <mergeCell ref="F258:I258"/>
    <mergeCell ref="L258:M258"/>
    <mergeCell ref="N258:Q258"/>
    <mergeCell ref="F259:I259"/>
    <mergeCell ref="L259:M259"/>
    <mergeCell ref="N259:Q259"/>
    <mergeCell ref="F255:I255"/>
    <mergeCell ref="L255:M255"/>
    <mergeCell ref="N255:Q255"/>
    <mergeCell ref="N256:Q256"/>
    <mergeCell ref="F257:I257"/>
    <mergeCell ref="L257:M257"/>
    <mergeCell ref="N257:Q257"/>
    <mergeCell ref="F262:I262"/>
    <mergeCell ref="L262:M262"/>
    <mergeCell ref="N262:Q262"/>
    <mergeCell ref="F263:I263"/>
    <mergeCell ref="L263:M263"/>
    <mergeCell ref="N263:Q263"/>
    <mergeCell ref="F260:I260"/>
    <mergeCell ref="L260:M260"/>
    <mergeCell ref="N260:Q260"/>
    <mergeCell ref="F261:I261"/>
    <mergeCell ref="L261:M261"/>
    <mergeCell ref="N261:Q261"/>
    <mergeCell ref="F266:I266"/>
    <mergeCell ref="L266:M266"/>
    <mergeCell ref="N266:Q266"/>
    <mergeCell ref="F267:I267"/>
    <mergeCell ref="L267:M267"/>
    <mergeCell ref="N267:Q267"/>
    <mergeCell ref="F264:I264"/>
    <mergeCell ref="L264:M264"/>
    <mergeCell ref="N264:Q264"/>
    <mergeCell ref="F265:I265"/>
    <mergeCell ref="L265:M265"/>
    <mergeCell ref="N265:Q265"/>
    <mergeCell ref="N270:Q270"/>
    <mergeCell ref="F271:I271"/>
    <mergeCell ref="L271:M271"/>
    <mergeCell ref="N271:Q271"/>
    <mergeCell ref="F272:I272"/>
    <mergeCell ref="L272:M272"/>
    <mergeCell ref="N272:Q272"/>
    <mergeCell ref="F268:I268"/>
    <mergeCell ref="L268:M268"/>
    <mergeCell ref="N268:Q268"/>
    <mergeCell ref="F269:I269"/>
    <mergeCell ref="L269:M269"/>
    <mergeCell ref="N269:Q269"/>
    <mergeCell ref="F276:I276"/>
    <mergeCell ref="L276:M276"/>
    <mergeCell ref="N276:Q276"/>
    <mergeCell ref="F277:I277"/>
    <mergeCell ref="L277:M277"/>
    <mergeCell ref="N277:Q277"/>
    <mergeCell ref="F273:I273"/>
    <mergeCell ref="L273:M273"/>
    <mergeCell ref="N273:Q273"/>
    <mergeCell ref="N274:Q274"/>
    <mergeCell ref="F275:I275"/>
    <mergeCell ref="L275:M275"/>
    <mergeCell ref="N275:Q275"/>
    <mergeCell ref="F280:I280"/>
    <mergeCell ref="L280:M280"/>
    <mergeCell ref="N280:Q280"/>
    <mergeCell ref="F281:I281"/>
    <mergeCell ref="L281:M281"/>
    <mergeCell ref="N281:Q281"/>
    <mergeCell ref="F278:I278"/>
    <mergeCell ref="L278:M278"/>
    <mergeCell ref="N278:Q278"/>
    <mergeCell ref="F279:I279"/>
    <mergeCell ref="L279:M279"/>
    <mergeCell ref="N279:Q279"/>
    <mergeCell ref="F284:I284"/>
    <mergeCell ref="L284:M284"/>
    <mergeCell ref="N284:Q284"/>
    <mergeCell ref="N285:Q285"/>
    <mergeCell ref="F286:I286"/>
    <mergeCell ref="L286:M286"/>
    <mergeCell ref="N286:Q286"/>
    <mergeCell ref="F282:I282"/>
    <mergeCell ref="L282:M282"/>
    <mergeCell ref="N282:Q282"/>
    <mergeCell ref="F283:I283"/>
    <mergeCell ref="L283:M283"/>
    <mergeCell ref="N283:Q283"/>
    <mergeCell ref="F289:I289"/>
    <mergeCell ref="L289:M289"/>
    <mergeCell ref="N289:Q289"/>
    <mergeCell ref="F290:I290"/>
    <mergeCell ref="L290:M290"/>
    <mergeCell ref="N290:Q290"/>
    <mergeCell ref="F287:I287"/>
    <mergeCell ref="L287:M287"/>
    <mergeCell ref="N287:Q287"/>
    <mergeCell ref="F288:I288"/>
    <mergeCell ref="L288:M288"/>
    <mergeCell ref="N288:Q288"/>
    <mergeCell ref="F294:I294"/>
    <mergeCell ref="L294:M294"/>
    <mergeCell ref="N294:Q294"/>
    <mergeCell ref="F295:I295"/>
    <mergeCell ref="L295:M295"/>
    <mergeCell ref="N295:Q295"/>
    <mergeCell ref="F291:I291"/>
    <mergeCell ref="L291:M291"/>
    <mergeCell ref="N291:Q291"/>
    <mergeCell ref="N292:Q292"/>
    <mergeCell ref="F293:I293"/>
    <mergeCell ref="L293:M293"/>
    <mergeCell ref="N293:Q293"/>
    <mergeCell ref="F299:I299"/>
    <mergeCell ref="L299:M299"/>
    <mergeCell ref="N299:Q299"/>
    <mergeCell ref="F300:I300"/>
    <mergeCell ref="L300:M300"/>
    <mergeCell ref="N300:Q300"/>
    <mergeCell ref="F296:I296"/>
    <mergeCell ref="L296:M296"/>
    <mergeCell ref="N296:Q296"/>
    <mergeCell ref="N297:Q297"/>
    <mergeCell ref="F298:I298"/>
    <mergeCell ref="L298:M298"/>
    <mergeCell ref="N298:Q298"/>
    <mergeCell ref="F303:I303"/>
    <mergeCell ref="L303:M303"/>
    <mergeCell ref="N303:Q303"/>
    <mergeCell ref="F304:I304"/>
    <mergeCell ref="L304:M304"/>
    <mergeCell ref="N304:Q304"/>
    <mergeCell ref="F301:I301"/>
    <mergeCell ref="L301:M301"/>
    <mergeCell ref="N301:Q301"/>
    <mergeCell ref="F302:I302"/>
    <mergeCell ref="L302:M302"/>
    <mergeCell ref="N302:Q302"/>
    <mergeCell ref="F307:I307"/>
    <mergeCell ref="L307:M307"/>
    <mergeCell ref="N307:Q307"/>
    <mergeCell ref="F308:I308"/>
    <mergeCell ref="L308:M308"/>
    <mergeCell ref="N308:Q308"/>
    <mergeCell ref="F305:I305"/>
    <mergeCell ref="L305:M305"/>
    <mergeCell ref="N305:Q305"/>
    <mergeCell ref="F306:I306"/>
    <mergeCell ref="L306:M306"/>
    <mergeCell ref="N306:Q306"/>
    <mergeCell ref="F312:I312"/>
    <mergeCell ref="L312:M312"/>
    <mergeCell ref="N312:Q312"/>
    <mergeCell ref="F313:I313"/>
    <mergeCell ref="L313:M313"/>
    <mergeCell ref="N313:Q313"/>
    <mergeCell ref="N309:Q309"/>
    <mergeCell ref="F310:I310"/>
    <mergeCell ref="L310:M310"/>
    <mergeCell ref="N310:Q310"/>
    <mergeCell ref="F311:I311"/>
    <mergeCell ref="L311:M311"/>
    <mergeCell ref="N311:Q311"/>
    <mergeCell ref="N317:Q317"/>
    <mergeCell ref="N318:Q318"/>
    <mergeCell ref="F319:I319"/>
    <mergeCell ref="L319:M319"/>
    <mergeCell ref="N319:Q319"/>
    <mergeCell ref="F320:I320"/>
    <mergeCell ref="L320:M320"/>
    <mergeCell ref="N320:Q320"/>
    <mergeCell ref="N314:Q314"/>
    <mergeCell ref="F315:I315"/>
    <mergeCell ref="L315:M315"/>
    <mergeCell ref="N315:Q315"/>
    <mergeCell ref="F316:I316"/>
    <mergeCell ref="L316:M316"/>
    <mergeCell ref="N316:Q316"/>
    <mergeCell ref="F323:I323"/>
    <mergeCell ref="L323:M323"/>
    <mergeCell ref="N323:Q323"/>
    <mergeCell ref="F324:I324"/>
    <mergeCell ref="L324:M324"/>
    <mergeCell ref="N324:Q324"/>
    <mergeCell ref="F321:I321"/>
    <mergeCell ref="L321:M321"/>
    <mergeCell ref="N321:Q321"/>
    <mergeCell ref="F322:I322"/>
    <mergeCell ref="L322:M322"/>
    <mergeCell ref="N322:Q322"/>
    <mergeCell ref="F327:I327"/>
    <mergeCell ref="L327:M327"/>
    <mergeCell ref="N327:Q327"/>
    <mergeCell ref="F328:I328"/>
    <mergeCell ref="L328:M328"/>
    <mergeCell ref="N328:Q328"/>
    <mergeCell ref="F325:I325"/>
    <mergeCell ref="L325:M325"/>
    <mergeCell ref="N325:Q325"/>
    <mergeCell ref="F326:I326"/>
    <mergeCell ref="L326:M326"/>
    <mergeCell ref="N326:Q326"/>
    <mergeCell ref="F331:I331"/>
    <mergeCell ref="L331:M331"/>
    <mergeCell ref="N331:Q331"/>
    <mergeCell ref="F332:I332"/>
    <mergeCell ref="L332:M332"/>
    <mergeCell ref="N332:Q332"/>
    <mergeCell ref="F329:I329"/>
    <mergeCell ref="L329:M329"/>
    <mergeCell ref="N329:Q329"/>
    <mergeCell ref="F330:I330"/>
    <mergeCell ref="L330:M330"/>
    <mergeCell ref="N330:Q330"/>
    <mergeCell ref="F335:I335"/>
    <mergeCell ref="L335:M335"/>
    <mergeCell ref="N335:Q335"/>
    <mergeCell ref="F336:I336"/>
    <mergeCell ref="L336:M336"/>
    <mergeCell ref="N336:Q336"/>
    <mergeCell ref="F333:I333"/>
    <mergeCell ref="L333:M333"/>
    <mergeCell ref="N333:Q333"/>
    <mergeCell ref="F334:I334"/>
    <mergeCell ref="L334:M334"/>
    <mergeCell ref="N334:Q334"/>
    <mergeCell ref="F339:I339"/>
    <mergeCell ref="L339:M339"/>
    <mergeCell ref="N339:Q339"/>
    <mergeCell ref="F340:I340"/>
    <mergeCell ref="L340:M340"/>
    <mergeCell ref="N340:Q340"/>
    <mergeCell ref="F337:I337"/>
    <mergeCell ref="L337:M337"/>
    <mergeCell ref="N337:Q337"/>
    <mergeCell ref="F338:I338"/>
    <mergeCell ref="L338:M338"/>
    <mergeCell ref="N338:Q338"/>
    <mergeCell ref="F343:I343"/>
    <mergeCell ref="L343:M343"/>
    <mergeCell ref="N343:Q343"/>
    <mergeCell ref="F344:I344"/>
    <mergeCell ref="L344:M344"/>
    <mergeCell ref="N344:Q344"/>
    <mergeCell ref="F341:I341"/>
    <mergeCell ref="L341:M341"/>
    <mergeCell ref="N341:Q341"/>
    <mergeCell ref="F342:I342"/>
    <mergeCell ref="L342:M342"/>
    <mergeCell ref="N342:Q342"/>
    <mergeCell ref="F347:I347"/>
    <mergeCell ref="L347:M347"/>
    <mergeCell ref="N347:Q347"/>
    <mergeCell ref="F348:I348"/>
    <mergeCell ref="L348:M348"/>
    <mergeCell ref="N348:Q348"/>
    <mergeCell ref="F345:I345"/>
    <mergeCell ref="L345:M345"/>
    <mergeCell ref="N345:Q345"/>
    <mergeCell ref="F346:I346"/>
    <mergeCell ref="L346:M346"/>
    <mergeCell ref="N346:Q346"/>
    <mergeCell ref="F351:I351"/>
    <mergeCell ref="L351:M351"/>
    <mergeCell ref="N351:Q351"/>
    <mergeCell ref="F352:I352"/>
    <mergeCell ref="L352:M352"/>
    <mergeCell ref="N352:Q352"/>
    <mergeCell ref="F349:I349"/>
    <mergeCell ref="L349:M349"/>
    <mergeCell ref="N349:Q349"/>
    <mergeCell ref="F350:I350"/>
    <mergeCell ref="L350:M350"/>
    <mergeCell ref="N350:Q350"/>
    <mergeCell ref="F355:I355"/>
    <mergeCell ref="L355:M355"/>
    <mergeCell ref="N355:Q355"/>
    <mergeCell ref="F356:I356"/>
    <mergeCell ref="L356:M356"/>
    <mergeCell ref="N356:Q356"/>
    <mergeCell ref="F353:I353"/>
    <mergeCell ref="L353:M353"/>
    <mergeCell ref="N353:Q353"/>
    <mergeCell ref="F354:I354"/>
    <mergeCell ref="L354:M354"/>
    <mergeCell ref="N354:Q354"/>
    <mergeCell ref="F359:I359"/>
    <mergeCell ref="L359:M359"/>
    <mergeCell ref="N359:Q359"/>
    <mergeCell ref="F360:I360"/>
    <mergeCell ref="L360:M360"/>
    <mergeCell ref="N360:Q360"/>
    <mergeCell ref="F357:I357"/>
    <mergeCell ref="L357:M357"/>
    <mergeCell ref="N357:Q357"/>
    <mergeCell ref="F358:I358"/>
    <mergeCell ref="L358:M358"/>
    <mergeCell ref="N358:Q358"/>
    <mergeCell ref="F363:I363"/>
    <mergeCell ref="L363:M363"/>
    <mergeCell ref="N363:Q363"/>
    <mergeCell ref="F364:I364"/>
    <mergeCell ref="L364:M364"/>
    <mergeCell ref="N364:Q364"/>
    <mergeCell ref="F361:I361"/>
    <mergeCell ref="L361:M361"/>
    <mergeCell ref="N361:Q361"/>
    <mergeCell ref="F362:I362"/>
    <mergeCell ref="L362:M362"/>
    <mergeCell ref="N362:Q362"/>
    <mergeCell ref="F367:I367"/>
    <mergeCell ref="L367:M367"/>
    <mergeCell ref="N367:Q367"/>
    <mergeCell ref="F368:I368"/>
    <mergeCell ref="L368:M368"/>
    <mergeCell ref="N368:Q368"/>
    <mergeCell ref="F365:I365"/>
    <mergeCell ref="L365:M365"/>
    <mergeCell ref="N365:Q365"/>
    <mergeCell ref="F366:I366"/>
    <mergeCell ref="L366:M366"/>
    <mergeCell ref="N366:Q366"/>
    <mergeCell ref="F371:I371"/>
    <mergeCell ref="L371:M371"/>
    <mergeCell ref="N371:Q371"/>
    <mergeCell ref="F372:I372"/>
    <mergeCell ref="L372:M372"/>
    <mergeCell ref="N372:Q372"/>
    <mergeCell ref="F369:I369"/>
    <mergeCell ref="L369:M369"/>
    <mergeCell ref="N369:Q369"/>
    <mergeCell ref="F370:I370"/>
    <mergeCell ref="L370:M370"/>
    <mergeCell ref="N370:Q370"/>
    <mergeCell ref="F376:I376"/>
    <mergeCell ref="L376:M376"/>
    <mergeCell ref="N376:Q376"/>
    <mergeCell ref="F377:I377"/>
    <mergeCell ref="L377:M377"/>
    <mergeCell ref="N377:Q377"/>
    <mergeCell ref="F373:I373"/>
    <mergeCell ref="L373:M373"/>
    <mergeCell ref="N373:Q373"/>
    <mergeCell ref="N374:Q374"/>
    <mergeCell ref="F375:I375"/>
    <mergeCell ref="L375:M375"/>
    <mergeCell ref="N375:Q375"/>
    <mergeCell ref="N380:Q380"/>
    <mergeCell ref="F381:I381"/>
    <mergeCell ref="L381:M381"/>
    <mergeCell ref="N381:Q381"/>
    <mergeCell ref="F378:I378"/>
    <mergeCell ref="L378:M378"/>
    <mergeCell ref="N378:Q378"/>
    <mergeCell ref="F379:I379"/>
    <mergeCell ref="L379:M379"/>
    <mergeCell ref="N379:Q379"/>
  </mergeCells>
  <hyperlinks>
    <hyperlink ref="F1" location="C2" display="1) Krycí list rozpočtu"/>
    <hyperlink ref="H1" location="C86" display="2) Rekapitulácia rozpočtu"/>
    <hyperlink ref="L1" location="C136" display="3) Rozpočet"/>
    <hyperlink ref="S1" location="Rekapitulácia stavby!C2" display="Rekapitulácia stavby"/>
  </hyperlinks>
  <pageMargins left="0.59027777777777779" right="0.59027777777777779" top="0.52083333333333337" bottom="0.4861111111111111" header="0.51180555555555551" footer="0"/>
  <pageSetup paperSize="9" scale="95" firstPageNumber="0" fitToHeight="100" orientation="portrait" horizontalDpi="300" verticalDpi="300" r:id="rId1"/>
  <headerFooter alignWithMargins="0"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6</vt:i4>
      </vt:variant>
    </vt:vector>
  </HeadingPairs>
  <TitlesOfParts>
    <vt:vector size="10" baseType="lpstr">
      <vt:lpstr>Identifikačné údaje uchádzača</vt:lpstr>
      <vt:lpstr>Návrh na plnenie kritérií</vt:lpstr>
      <vt:lpstr>Oprávnené výdavky</vt:lpstr>
      <vt:lpstr>Neoprávnené výdavky</vt:lpstr>
      <vt:lpstr>'Neoprávnené výdavky'!Názvy_tlače</vt:lpstr>
      <vt:lpstr>'Oprávnené výdavky'!Názvy_tlače</vt:lpstr>
      <vt:lpstr>'Identifikačné údaje uchádzača'!Oblasť_tlače</vt:lpstr>
      <vt:lpstr>'Návrh na plnenie kritérií'!Oblasť_tlače</vt:lpstr>
      <vt:lpstr>'Neoprávnené výdavky'!Oblasť_tlače</vt:lpstr>
      <vt:lpstr>'Oprávnené výdavky'!Oblasť_tlače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</dc:creator>
  <cp:lastModifiedBy>pc</cp:lastModifiedBy>
  <dcterms:created xsi:type="dcterms:W3CDTF">2018-06-27T09:30:39Z</dcterms:created>
  <dcterms:modified xsi:type="dcterms:W3CDTF">2018-07-31T18:42:59Z</dcterms:modified>
</cp:coreProperties>
</file>